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4\Szakosztályok\"/>
    </mc:Choice>
  </mc:AlternateContent>
  <bookViews>
    <workbookView showHorizontalScroll="0" showSheetTabs="0" xWindow="0" yWindow="0" windowWidth="28320" windowHeight="1351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71" i="1" l="1"/>
  <c r="U270" i="1"/>
  <c r="U269" i="1"/>
  <c r="U268" i="1"/>
  <c r="U267" i="1"/>
  <c r="U287" i="1"/>
  <c r="U286" i="1"/>
  <c r="U285" i="1"/>
  <c r="U284" i="1"/>
  <c r="U283" i="1"/>
  <c r="U303" i="1"/>
  <c r="U302" i="1"/>
  <c r="U301" i="1"/>
  <c r="U300" i="1"/>
  <c r="U299" i="1"/>
  <c r="U319" i="1"/>
  <c r="U318" i="1"/>
  <c r="U317" i="1"/>
  <c r="U316" i="1"/>
  <c r="U315" i="1"/>
  <c r="E272" i="1"/>
  <c r="E128" i="1"/>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c r="AZ544" i="7955"/>
  <c r="AQ544" i="7955"/>
  <c r="AX544" i="7955" s="1"/>
  <c r="AZ543" i="7955"/>
  <c r="AQ543" i="7955"/>
  <c r="AX543" i="7955"/>
  <c r="AZ542" i="7955"/>
  <c r="AQ542" i="7955"/>
  <c r="AX542" i="7955" s="1"/>
  <c r="AZ541" i="7955"/>
  <c r="AQ541" i="7955"/>
  <c r="AX541" i="7955" s="1"/>
  <c r="AZ540" i="7955"/>
  <c r="AQ540" i="7955"/>
  <c r="AX540" i="7955" s="1"/>
  <c r="AZ539" i="7955"/>
  <c r="AQ539" i="7955"/>
  <c r="AX539" i="7955"/>
  <c r="AZ538" i="7955"/>
  <c r="AQ538" i="7955"/>
  <c r="AX538" i="7955" s="1"/>
  <c r="AZ537" i="7955"/>
  <c r="AQ537" i="7955"/>
  <c r="AX537" i="7955"/>
  <c r="AZ536" i="7955"/>
  <c r="AQ536" i="7955"/>
  <c r="AX536" i="7955" s="1"/>
  <c r="AZ535" i="7955"/>
  <c r="AQ535" i="7955"/>
  <c r="AX535" i="7955"/>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c r="AZ525" i="7955"/>
  <c r="AQ525" i="7955"/>
  <c r="AX525" i="7955" s="1"/>
  <c r="AZ524" i="7955"/>
  <c r="AQ524" i="7955"/>
  <c r="AX524" i="7955"/>
  <c r="AZ523" i="7955"/>
  <c r="AQ523" i="7955"/>
  <c r="AX523" i="7955" s="1"/>
  <c r="AZ522" i="7955"/>
  <c r="AQ522" i="7955"/>
  <c r="AX522" i="7955"/>
  <c r="AZ521" i="7955"/>
  <c r="AQ521" i="7955"/>
  <c r="AX521" i="7955" s="1"/>
  <c r="AZ520" i="7955"/>
  <c r="AQ520" i="7955"/>
  <c r="AZ519" i="7955"/>
  <c r="AQ519" i="7955"/>
  <c r="AX519" i="7955"/>
  <c r="AZ518" i="7955"/>
  <c r="AQ518" i="7955"/>
  <c r="AX518" i="7955" s="1"/>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s="1"/>
  <c r="AS73" i="1"/>
  <c r="AS62" i="1"/>
  <c r="AS63" i="1"/>
  <c r="AS64" i="1"/>
  <c r="AS65" i="1"/>
  <c r="AS66" i="1"/>
  <c r="X42" i="2"/>
  <c r="AC42" i="2" s="1"/>
  <c r="X43" i="2"/>
  <c r="AB43" i="2" s="1"/>
  <c r="X44" i="2"/>
  <c r="X45" i="2"/>
  <c r="AB45" i="2" s="1"/>
  <c r="X46" i="2"/>
  <c r="X47" i="2"/>
  <c r="AB47" i="2"/>
  <c r="X48" i="2"/>
  <c r="X49" i="2"/>
  <c r="AB49" i="2" s="1"/>
  <c r="X50" i="2"/>
  <c r="AB50" i="2" s="1"/>
  <c r="X51" i="2"/>
  <c r="AB51" i="2" s="1"/>
  <c r="X52" i="2"/>
  <c r="AB52" i="2" s="1"/>
  <c r="X53" i="2"/>
  <c r="X54" i="2"/>
  <c r="X55" i="2"/>
  <c r="AB55" i="2" s="1"/>
  <c r="X56" i="2"/>
  <c r="X57" i="2"/>
  <c r="AB57" i="2" s="1"/>
  <c r="X58" i="2"/>
  <c r="X59" i="2"/>
  <c r="X60" i="2"/>
  <c r="AB60" i="2" s="1"/>
  <c r="X61" i="2"/>
  <c r="AB61" i="2" s="1"/>
  <c r="X62" i="2"/>
  <c r="X63" i="2"/>
  <c r="AB63" i="2"/>
  <c r="X64" i="2"/>
  <c r="X65" i="2"/>
  <c r="AB65" i="2" s="1"/>
  <c r="X72" i="2"/>
  <c r="AB67" i="2" s="1"/>
  <c r="X73" i="2"/>
  <c r="AB68" i="2" s="1"/>
  <c r="X74" i="2"/>
  <c r="AB69" i="2" s="1"/>
  <c r="X75" i="2"/>
  <c r="AB70" i="2" s="1"/>
  <c r="X76" i="2"/>
  <c r="X77" i="2"/>
  <c r="AB72" i="2" s="1"/>
  <c r="X78" i="2"/>
  <c r="X79" i="2"/>
  <c r="AB74" i="2" s="1"/>
  <c r="X80" i="2"/>
  <c r="AB75" i="2" s="1"/>
  <c r="X81" i="2"/>
  <c r="AB76" i="2" s="1"/>
  <c r="AX532" i="7955"/>
  <c r="AX520" i="7955"/>
  <c r="X143" i="1"/>
  <c r="X142" i="1"/>
  <c r="X141" i="1"/>
  <c r="X140" i="1"/>
  <c r="BE140" i="1" s="1"/>
  <c r="X139" i="1"/>
  <c r="AL139" i="1" s="1"/>
  <c r="Y63" i="1"/>
  <c r="U63" i="1" s="1"/>
  <c r="BD63" i="1" s="1"/>
  <c r="X63" i="1"/>
  <c r="Y62" i="1"/>
  <c r="X62" i="1"/>
  <c r="Y61" i="1"/>
  <c r="X61" i="1"/>
  <c r="BE61" i="1" s="1"/>
  <c r="Y60" i="1"/>
  <c r="BF60" i="1"/>
  <c r="X60" i="1"/>
  <c r="Y59" i="1"/>
  <c r="X59" i="1"/>
  <c r="X351" i="1"/>
  <c r="X350" i="1"/>
  <c r="X349" i="1"/>
  <c r="BE349" i="1" s="1"/>
  <c r="X348" i="1"/>
  <c r="BE348" i="1" s="1"/>
  <c r="X347" i="1"/>
  <c r="X223" i="1"/>
  <c r="X222" i="1"/>
  <c r="BE222" i="1" s="1"/>
  <c r="X221" i="1"/>
  <c r="X220" i="1"/>
  <c r="X219" i="1"/>
  <c r="X95" i="1"/>
  <c r="BE95" i="1" s="1"/>
  <c r="X94" i="1"/>
  <c r="BE94" i="1" s="1"/>
  <c r="X93" i="1"/>
  <c r="AL93" i="1" s="1"/>
  <c r="AM93" i="1" s="1"/>
  <c r="X92" i="1"/>
  <c r="BE92" i="1" s="1"/>
  <c r="X91" i="1"/>
  <c r="Y271" i="1"/>
  <c r="X271" i="1"/>
  <c r="Y270" i="1"/>
  <c r="BF270" i="1" s="1"/>
  <c r="X270" i="1"/>
  <c r="Y269" i="1"/>
  <c r="BF269" i="1" s="1"/>
  <c r="X269" i="1"/>
  <c r="Y268" i="1"/>
  <c r="BF268" i="1" s="1"/>
  <c r="X268" i="1"/>
  <c r="Y267" i="1"/>
  <c r="X267" i="1"/>
  <c r="Y143" i="1"/>
  <c r="BF143" i="1" s="1"/>
  <c r="Y142" i="1"/>
  <c r="Y141" i="1"/>
  <c r="Y140" i="1"/>
  <c r="Y139" i="1"/>
  <c r="X335" i="1"/>
  <c r="X334" i="1"/>
  <c r="U334" i="1" s="1"/>
  <c r="BD334" i="1" s="1"/>
  <c r="X333" i="1"/>
  <c r="X332" i="1"/>
  <c r="U332" i="1" s="1"/>
  <c r="BD332" i="1" s="1"/>
  <c r="X331" i="1"/>
  <c r="X207" i="1"/>
  <c r="X206" i="1"/>
  <c r="X205" i="1"/>
  <c r="BE205" i="1" s="1"/>
  <c r="X204" i="1"/>
  <c r="X203" i="1"/>
  <c r="BE203" i="1" s="1"/>
  <c r="X79" i="1"/>
  <c r="BE79" i="1" s="1"/>
  <c r="X78" i="1"/>
  <c r="X77" i="1"/>
  <c r="X76" i="1"/>
  <c r="BE76" i="1" s="1"/>
  <c r="X75" i="1"/>
  <c r="Y207" i="1"/>
  <c r="Y206" i="1"/>
  <c r="Y205" i="1"/>
  <c r="BF205" i="1" s="1"/>
  <c r="Y204" i="1"/>
  <c r="BF204" i="1" s="1"/>
  <c r="Y203" i="1"/>
  <c r="BF203" i="1" s="1"/>
  <c r="Y319" i="1"/>
  <c r="X319" i="1"/>
  <c r="Y318" i="1"/>
  <c r="X318" i="1"/>
  <c r="Y317" i="1"/>
  <c r="X317" i="1"/>
  <c r="BD317" i="1" s="1"/>
  <c r="BE317" i="1"/>
  <c r="Y316" i="1"/>
  <c r="AL316" i="1" s="1"/>
  <c r="AM316" i="1" s="1"/>
  <c r="X316" i="1"/>
  <c r="Y315" i="1"/>
  <c r="X315" i="1"/>
  <c r="Y351" i="1"/>
  <c r="Y350" i="1"/>
  <c r="BF350" i="1" s="1"/>
  <c r="Y349" i="1"/>
  <c r="U349" i="1" s="1"/>
  <c r="BD349" i="1" s="1"/>
  <c r="Y348" i="1"/>
  <c r="BF348" i="1" s="1"/>
  <c r="Y347" i="1"/>
  <c r="BF347" i="1" s="1"/>
  <c r="Y223" i="1"/>
  <c r="Y222" i="1"/>
  <c r="Y221" i="1"/>
  <c r="Y220" i="1"/>
  <c r="Y219" i="1"/>
  <c r="BF219" i="1" s="1"/>
  <c r="Y95" i="1"/>
  <c r="BF95" i="1" s="1"/>
  <c r="Y94" i="1"/>
  <c r="Y93" i="1"/>
  <c r="Y92" i="1"/>
  <c r="Y91" i="1"/>
  <c r="U91" i="1" s="1"/>
  <c r="BD91" i="1" s="1"/>
  <c r="X287" i="1"/>
  <c r="BE287" i="1" s="1"/>
  <c r="X286" i="1"/>
  <c r="X285" i="1"/>
  <c r="BE285" i="1" s="1"/>
  <c r="X284" i="1"/>
  <c r="X283" i="1"/>
  <c r="AL283" i="1" s="1"/>
  <c r="AM283" i="1" s="1"/>
  <c r="Y283" i="1"/>
  <c r="X159" i="1"/>
  <c r="BE159" i="1" s="1"/>
  <c r="X158" i="1"/>
  <c r="BE158" i="1" s="1"/>
  <c r="X157" i="1"/>
  <c r="BE157" i="1" s="1"/>
  <c r="X156" i="1"/>
  <c r="AL156" i="1" s="1"/>
  <c r="AM156" i="1" s="1"/>
  <c r="X155" i="1"/>
  <c r="Y335" i="1"/>
  <c r="AL335" i="1" s="1"/>
  <c r="AM335" i="1" s="1"/>
  <c r="Y334" i="1"/>
  <c r="Y333" i="1"/>
  <c r="BF333" i="1"/>
  <c r="Y332" i="1"/>
  <c r="BF332" i="1" s="1"/>
  <c r="Y331" i="1"/>
  <c r="BF331" i="1" s="1"/>
  <c r="Y79" i="1"/>
  <c r="Y78" i="1"/>
  <c r="Y77" i="1"/>
  <c r="Y76" i="1"/>
  <c r="Y75" i="1"/>
  <c r="Y191" i="1"/>
  <c r="BF191" i="1" s="1"/>
  <c r="X191" i="1"/>
  <c r="Y190" i="1"/>
  <c r="BF190" i="1" s="1"/>
  <c r="X190" i="1"/>
  <c r="Y189" i="1"/>
  <c r="BF189" i="1" s="1"/>
  <c r="X189" i="1"/>
  <c r="Y188" i="1"/>
  <c r="BF188" i="1" s="1"/>
  <c r="X188" i="1"/>
  <c r="Y187" i="1"/>
  <c r="X187" i="1"/>
  <c r="Y159" i="1"/>
  <c r="BF159" i="1" s="1"/>
  <c r="Y158" i="1"/>
  <c r="BF158" i="1" s="1"/>
  <c r="Y157" i="1"/>
  <c r="Y156" i="1"/>
  <c r="Y155" i="1"/>
  <c r="BF155" i="1" s="1"/>
  <c r="Y47" i="1"/>
  <c r="BF47" i="1" s="1"/>
  <c r="X47" i="1"/>
  <c r="Y46" i="1"/>
  <c r="BF46" i="1" s="1"/>
  <c r="X46" i="1"/>
  <c r="BE46" i="1" s="1"/>
  <c r="Y45" i="1"/>
  <c r="X45" i="1"/>
  <c r="Y44" i="1"/>
  <c r="BF44" i="1" s="1"/>
  <c r="X44" i="1"/>
  <c r="Y43" i="1"/>
  <c r="BF43" i="1" s="1"/>
  <c r="X43" i="1"/>
  <c r="Y175" i="1"/>
  <c r="X175" i="1"/>
  <c r="BE175" i="1" s="1"/>
  <c r="Y174" i="1"/>
  <c r="X174" i="1"/>
  <c r="U174" i="1" s="1"/>
  <c r="BD174" i="1" s="1"/>
  <c r="Y173" i="1"/>
  <c r="BF173" i="1" s="1"/>
  <c r="X173" i="1"/>
  <c r="Y172" i="1"/>
  <c r="X172" i="1"/>
  <c r="Y171" i="1"/>
  <c r="AL171" i="1" s="1"/>
  <c r="AM171" i="1" s="1"/>
  <c r="X171" i="1"/>
  <c r="Y303" i="1"/>
  <c r="BF303" i="1" s="1"/>
  <c r="X303" i="1"/>
  <c r="Y302" i="1"/>
  <c r="X302" i="1"/>
  <c r="BE302" i="1" s="1"/>
  <c r="Y301" i="1"/>
  <c r="X301" i="1"/>
  <c r="Y300" i="1"/>
  <c r="X300" i="1"/>
  <c r="BD300" i="1" s="1"/>
  <c r="Y299" i="1"/>
  <c r="BF299" i="1" s="1"/>
  <c r="X299" i="1"/>
  <c r="BE299" i="1" s="1"/>
  <c r="Y287" i="1"/>
  <c r="Y286" i="1"/>
  <c r="Y285" i="1"/>
  <c r="Y284" i="1"/>
  <c r="BF284" i="1"/>
  <c r="X111" i="1"/>
  <c r="X110" i="1"/>
  <c r="BE110" i="1" s="1"/>
  <c r="X109" i="1"/>
  <c r="X108" i="1"/>
  <c r="X107" i="1"/>
  <c r="X239" i="1"/>
  <c r="Y239" i="1"/>
  <c r="BF239" i="1" s="1"/>
  <c r="X238" i="1"/>
  <c r="BE238" i="1" s="1"/>
  <c r="X237" i="1"/>
  <c r="BE237" i="1" s="1"/>
  <c r="X236" i="1"/>
  <c r="BE236" i="1" s="1"/>
  <c r="X235" i="1"/>
  <c r="BE235" i="1" s="1"/>
  <c r="X367" i="1"/>
  <c r="BE367" i="1" s="1"/>
  <c r="X366" i="1"/>
  <c r="X365" i="1"/>
  <c r="X364" i="1"/>
  <c r="U364" i="1" s="1"/>
  <c r="BD364" i="1" s="1"/>
  <c r="Y364" i="1"/>
  <c r="X363" i="1"/>
  <c r="Y363" i="1"/>
  <c r="X127" i="1"/>
  <c r="X126" i="1"/>
  <c r="BE126" i="1" s="1"/>
  <c r="X125" i="1"/>
  <c r="U125" i="1" s="1"/>
  <c r="BD125" i="1" s="1"/>
  <c r="X124" i="1"/>
  <c r="BE124" i="1" s="1"/>
  <c r="X123" i="1"/>
  <c r="BE123" i="1" s="1"/>
  <c r="X255" i="1"/>
  <c r="BE255" i="1" s="1"/>
  <c r="X254" i="1"/>
  <c r="X253" i="1"/>
  <c r="X252" i="1"/>
  <c r="BE252" i="1" s="1"/>
  <c r="X251" i="1"/>
  <c r="Y111" i="1"/>
  <c r="BF111" i="1" s="1"/>
  <c r="Y110" i="1"/>
  <c r="Y109" i="1"/>
  <c r="BF109" i="1" s="1"/>
  <c r="Y108" i="1"/>
  <c r="Y107" i="1"/>
  <c r="Y238" i="1"/>
  <c r="Y237" i="1"/>
  <c r="Y236" i="1"/>
  <c r="BF236" i="1" s="1"/>
  <c r="Y235" i="1"/>
  <c r="Y367" i="1"/>
  <c r="BF367" i="1" s="1"/>
  <c r="Y366" i="1"/>
  <c r="BF366" i="1" s="1"/>
  <c r="Y365" i="1"/>
  <c r="BF365" i="1" s="1"/>
  <c r="Y127" i="1"/>
  <c r="Y126" i="1"/>
  <c r="Y125" i="1"/>
  <c r="BF125" i="1" s="1"/>
  <c r="Y124" i="1"/>
  <c r="BF124" i="1"/>
  <c r="Y123" i="1"/>
  <c r="U123" i="1" s="1"/>
  <c r="BD123" i="1" s="1"/>
  <c r="Y255" i="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AE333" i="1" s="1"/>
  <c r="V332" i="1"/>
  <c r="Z332" i="1" s="1"/>
  <c r="AI331" i="1"/>
  <c r="V331" i="1"/>
  <c r="AA331" i="1" s="1"/>
  <c r="V319" i="1"/>
  <c r="AA319" i="1" s="1"/>
  <c r="AI318" i="1"/>
  <c r="V318" i="1"/>
  <c r="Z318" i="1" s="1"/>
  <c r="AI317" i="1"/>
  <c r="V317" i="1"/>
  <c r="AA317" i="1" s="1"/>
  <c r="Z317" i="1"/>
  <c r="AI316" i="1"/>
  <c r="V316" i="1"/>
  <c r="AA316" i="1" s="1"/>
  <c r="AI315" i="1"/>
  <c r="V315" i="1"/>
  <c r="AA315" i="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AG255" i="1" s="1"/>
  <c r="V254" i="1"/>
  <c r="AA254" i="1" s="1"/>
  <c r="AI253" i="1"/>
  <c r="V253" i="1"/>
  <c r="AA253" i="1" s="1"/>
  <c r="AI252" i="1"/>
  <c r="V252" i="1"/>
  <c r="AI251" i="1"/>
  <c r="V251" i="1"/>
  <c r="Z251" i="1" s="1"/>
  <c r="AI239" i="1"/>
  <c r="V239" i="1"/>
  <c r="AI238" i="1"/>
  <c r="V238" i="1"/>
  <c r="V237" i="1"/>
  <c r="AA237" i="1" s="1"/>
  <c r="AI236" i="1"/>
  <c r="V236" i="1"/>
  <c r="AI235" i="1"/>
  <c r="V235" i="1"/>
  <c r="AA235" i="1" s="1"/>
  <c r="V223" i="1"/>
  <c r="AA223" i="1" s="1"/>
  <c r="AI222" i="1"/>
  <c r="V222" i="1"/>
  <c r="AA222" i="1" s="1"/>
  <c r="AI221" i="1"/>
  <c r="V221" i="1"/>
  <c r="AA221" i="1" s="1"/>
  <c r="AI220" i="1"/>
  <c r="V220" i="1"/>
  <c r="AA220" i="1"/>
  <c r="AD220" i="1" s="1"/>
  <c r="AI219" i="1"/>
  <c r="V219" i="1"/>
  <c r="AA219" i="1" s="1"/>
  <c r="AI207" i="1"/>
  <c r="V207" i="1"/>
  <c r="AA207" i="1" s="1"/>
  <c r="AI206" i="1"/>
  <c r="V206" i="1"/>
  <c r="AA206" i="1" s="1"/>
  <c r="V205" i="1"/>
  <c r="AI204" i="1"/>
  <c r="V204" i="1"/>
  <c r="AA204" i="1" s="1"/>
  <c r="AI203" i="1"/>
  <c r="V203" i="1"/>
  <c r="AA203" i="1" s="1"/>
  <c r="AI191" i="1"/>
  <c r="V191" i="1"/>
  <c r="AA191" i="1" s="1"/>
  <c r="AI190" i="1"/>
  <c r="V190" i="1"/>
  <c r="AA190" i="1" s="1"/>
  <c r="AG190" i="1" s="1"/>
  <c r="AI189" i="1"/>
  <c r="V189" i="1"/>
  <c r="AA189" i="1" s="1"/>
  <c r="V188" i="1"/>
  <c r="AI187" i="1"/>
  <c r="V187" i="1"/>
  <c r="AA187" i="1" s="1"/>
  <c r="V175" i="1"/>
  <c r="AA175" i="1" s="1"/>
  <c r="AI174" i="1"/>
  <c r="V174" i="1"/>
  <c r="AA174" i="1" s="1"/>
  <c r="AI173" i="1"/>
  <c r="V173" i="1"/>
  <c r="AA173" i="1" s="1"/>
  <c r="AI172" i="1"/>
  <c r="V172" i="1"/>
  <c r="AA172" i="1" s="1"/>
  <c r="AI171" i="1"/>
  <c r="V171" i="1"/>
  <c r="Z171" i="1" s="1"/>
  <c r="AI159" i="1"/>
  <c r="V159" i="1"/>
  <c r="AA159" i="1" s="1"/>
  <c r="AD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G140" i="1" s="1"/>
  <c r="AI139" i="1"/>
  <c r="V139" i="1"/>
  <c r="AI127" i="1"/>
  <c r="V127" i="1"/>
  <c r="AA127" i="1"/>
  <c r="AG127" i="1" s="1"/>
  <c r="AI126" i="1"/>
  <c r="V126" i="1"/>
  <c r="AA126" i="1" s="1"/>
  <c r="AI125" i="1"/>
  <c r="V125" i="1"/>
  <c r="Z125" i="1" s="1"/>
  <c r="AI124" i="1"/>
  <c r="V124" i="1"/>
  <c r="Z124" i="1" s="1"/>
  <c r="V123" i="1"/>
  <c r="AI111" i="1"/>
  <c r="V111" i="1"/>
  <c r="AA111" i="1" s="1"/>
  <c r="AD111" i="1" s="1"/>
  <c r="V110" i="1"/>
  <c r="Z110" i="1" s="1"/>
  <c r="AI109" i="1"/>
  <c r="V109" i="1"/>
  <c r="AA109" i="1" s="1"/>
  <c r="AI108" i="1"/>
  <c r="V108" i="1"/>
  <c r="AA108" i="1" s="1"/>
  <c r="AI107" i="1"/>
  <c r="V107" i="1"/>
  <c r="AA107" i="1" s="1"/>
  <c r="AD107" i="1" s="1"/>
  <c r="AI95" i="1"/>
  <c r="V95" i="1"/>
  <c r="AA95" i="1" s="1"/>
  <c r="AG95" i="1" s="1"/>
  <c r="AI94" i="1"/>
  <c r="V94" i="1"/>
  <c r="AA94" i="1" s="1"/>
  <c r="V93" i="1"/>
  <c r="AA93" i="1" s="1"/>
  <c r="AI92" i="1"/>
  <c r="V92" i="1"/>
  <c r="AA92" i="1" s="1"/>
  <c r="AF92" i="1" s="1"/>
  <c r="AI91" i="1"/>
  <c r="V91" i="1"/>
  <c r="Z91" i="1"/>
  <c r="V79" i="1"/>
  <c r="AA79" i="1" s="1"/>
  <c r="AI78" i="1"/>
  <c r="U78" i="1"/>
  <c r="BD78" i="1" s="1"/>
  <c r="V78" i="1"/>
  <c r="AA78" i="1" s="1"/>
  <c r="AI77" i="1"/>
  <c r="V77" i="1"/>
  <c r="Z77" i="1" s="1"/>
  <c r="AI76" i="1"/>
  <c r="V76" i="1"/>
  <c r="AA76" i="1" s="1"/>
  <c r="AI75" i="1"/>
  <c r="V75" i="1"/>
  <c r="Z75" i="1" s="1"/>
  <c r="AI63" i="1"/>
  <c r="V63" i="1"/>
  <c r="Z63" i="1" s="1"/>
  <c r="AI47" i="1"/>
  <c r="V47" i="1"/>
  <c r="AA47" i="1" s="1"/>
  <c r="AW61" i="1"/>
  <c r="BD283" i="1"/>
  <c r="U239" i="1"/>
  <c r="Z349" i="1"/>
  <c r="Z283" i="1"/>
  <c r="Z206" i="1"/>
  <c r="Z190" i="1"/>
  <c r="Z173" i="1"/>
  <c r="BC65" i="2"/>
  <c r="BC137" i="2"/>
  <c r="BC58" i="2"/>
  <c r="BC57" i="2"/>
  <c r="AZ57" i="2"/>
  <c r="AO57" i="2" s="1"/>
  <c r="BC51" i="2"/>
  <c r="BC45" i="2"/>
  <c r="AJ62" i="2"/>
  <c r="AJ63" i="2"/>
  <c r="BC43" i="2"/>
  <c r="AP45" i="1"/>
  <c r="AS45" i="1"/>
  <c r="AQ45" i="1"/>
  <c r="AT45" i="1"/>
  <c r="BC44" i="2"/>
  <c r="BC52" i="2"/>
  <c r="AZ52" i="2"/>
  <c r="AO52" i="2" s="1"/>
  <c r="BC60" i="2"/>
  <c r="AZ60" i="2" s="1"/>
  <c r="AO60" i="2" s="1"/>
  <c r="AR45" i="1"/>
  <c r="AU45" i="1"/>
  <c r="AX66" i="1"/>
  <c r="BC77" i="2"/>
  <c r="BL77" i="2" s="1"/>
  <c r="BC78" i="2"/>
  <c r="BC79" i="2"/>
  <c r="BL79" i="2" s="1"/>
  <c r="BC83" i="2"/>
  <c r="BL83" i="2" s="1"/>
  <c r="BC91" i="2"/>
  <c r="BL91" i="2" s="1"/>
  <c r="AR52" i="1"/>
  <c r="AU52" i="1"/>
  <c r="BM106" i="2"/>
  <c r="BM107" i="2"/>
  <c r="BM108" i="2"/>
  <c r="BM109" i="2"/>
  <c r="BM110" i="2"/>
  <c r="BM111" i="2"/>
  <c r="CJ70" i="2" s="1"/>
  <c r="BM112" i="2"/>
  <c r="BM113" i="2"/>
  <c r="BM114" i="2"/>
  <c r="BM115" i="2"/>
  <c r="BO106" i="2"/>
  <c r="BO107" i="2"/>
  <c r="BO108" i="2"/>
  <c r="BO109" i="2"/>
  <c r="CK74" i="2" s="1"/>
  <c r="BO110" i="2"/>
  <c r="BO111" i="2"/>
  <c r="BO112" i="2"/>
  <c r="BO113" i="2"/>
  <c r="BO114" i="2"/>
  <c r="BO115" i="2"/>
  <c r="I59" i="7953"/>
  <c r="V62" i="1"/>
  <c r="AA62" i="1" s="1"/>
  <c r="V61" i="1"/>
  <c r="V60" i="1"/>
  <c r="Z60" i="1" s="1"/>
  <c r="V59" i="1"/>
  <c r="AA59" i="1" s="1"/>
  <c r="V46" i="1"/>
  <c r="Z46" i="1" s="1"/>
  <c r="V45" i="1"/>
  <c r="AA45" i="1" s="1"/>
  <c r="V44" i="1"/>
  <c r="AA44" i="1" s="1"/>
  <c r="V43" i="1"/>
  <c r="AA43" i="1" s="1"/>
  <c r="BM94" i="2"/>
  <c r="CJ371" i="2" s="1"/>
  <c r="BM95" i="2"/>
  <c r="BM96" i="2"/>
  <c r="BM97" i="2"/>
  <c r="BM98" i="2"/>
  <c r="BM99" i="2"/>
  <c r="BM100" i="2"/>
  <c r="BM101" i="2"/>
  <c r="BM102" i="2"/>
  <c r="BM103" i="2"/>
  <c r="BO94" i="2"/>
  <c r="BO95" i="2"/>
  <c r="BO96" i="2"/>
  <c r="BO97" i="2"/>
  <c r="BO98" i="2"/>
  <c r="BO99" i="2"/>
  <c r="BO100" i="2"/>
  <c r="CK378" i="2" s="1"/>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F45" i="1"/>
  <c r="BE43" i="1"/>
  <c r="AS59" i="1"/>
  <c r="AS60" i="1"/>
  <c r="AS78" i="1"/>
  <c r="BF107" i="1"/>
  <c r="BE206" i="1"/>
  <c r="BE254" i="1"/>
  <c r="BE268"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s="1"/>
  <c r="AW73" i="1"/>
  <c r="AW72" i="1"/>
  <c r="AW71" i="1"/>
  <c r="BJ114" i="1" s="1"/>
  <c r="BE351" i="1"/>
  <c r="BE335" i="1"/>
  <c r="BE334" i="1"/>
  <c r="BE331" i="1"/>
  <c r="BF302" i="1"/>
  <c r="BE301" i="1"/>
  <c r="BF286" i="1"/>
  <c r="BE271" i="1"/>
  <c r="BF255" i="1"/>
  <c r="BF254" i="1"/>
  <c r="BE239" i="1"/>
  <c r="BF237" i="1"/>
  <c r="BF235" i="1"/>
  <c r="BE316" i="1"/>
  <c r="BE315" i="1"/>
  <c r="BF207" i="1"/>
  <c r="BF206" i="1"/>
  <c r="BE204" i="1"/>
  <c r="BF156" i="1"/>
  <c r="BE155" i="1"/>
  <c r="BE142" i="1"/>
  <c r="BF127" i="1"/>
  <c r="BF126" i="1"/>
  <c r="BE108" i="1"/>
  <c r="BF91" i="1"/>
  <c r="BE91" i="1"/>
  <c r="BE172" i="1"/>
  <c r="BF61" i="1"/>
  <c r="BI49" i="1"/>
  <c r="E48" i="1" s="1"/>
  <c r="BB144" i="1"/>
  <c r="BB160" i="1"/>
  <c r="BB176" i="1"/>
  <c r="BB192" i="1"/>
  <c r="BB208" i="1"/>
  <c r="BB224" i="1"/>
  <c r="BB240" i="1"/>
  <c r="BB256" i="1"/>
  <c r="BB272" i="1"/>
  <c r="BB288" i="1"/>
  <c r="BB304" i="1"/>
  <c r="BB336" i="1"/>
  <c r="BB352" i="1"/>
  <c r="BB368" i="1"/>
  <c r="BF364" i="1"/>
  <c r="BF363" i="1"/>
  <c r="BF283" i="1"/>
  <c r="BF319" i="1"/>
  <c r="BE318" i="1"/>
  <c r="BF318" i="1"/>
  <c r="BF317" i="1"/>
  <c r="BB128" i="1"/>
  <c r="BF139" i="1"/>
  <c r="BB112" i="1"/>
  <c r="BF175"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BF59" i="1"/>
  <c r="AF57" i="7951"/>
  <c r="AC142" i="7951"/>
  <c r="AB142" i="7951"/>
  <c r="AC141" i="7951"/>
  <c r="AB141" i="7951"/>
  <c r="AC140" i="7951"/>
  <c r="AB140" i="7951"/>
  <c r="Y140" i="7951" s="1"/>
  <c r="AC139" i="7951"/>
  <c r="AB139" i="7951"/>
  <c r="AC137" i="7951"/>
  <c r="AB137" i="7951"/>
  <c r="AC132" i="7951"/>
  <c r="Y132" i="7951" s="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AC103" i="7951"/>
  <c r="AB103" i="7951"/>
  <c r="AC101" i="7951"/>
  <c r="AB101" i="7951"/>
  <c r="AC96" i="7951"/>
  <c r="AB96" i="7951"/>
  <c r="AC88" i="7951"/>
  <c r="AB88" i="7951"/>
  <c r="AC87" i="7951"/>
  <c r="AB87" i="7951"/>
  <c r="AC86" i="7951"/>
  <c r="AB86" i="7951"/>
  <c r="AC85" i="7951"/>
  <c r="AB85" i="7951"/>
  <c r="AC83" i="7951"/>
  <c r="Y83" i="7951" s="1"/>
  <c r="AB83" i="7951"/>
  <c r="AC78" i="7951"/>
  <c r="AB78" i="7951"/>
  <c r="AC70" i="7951"/>
  <c r="AB70" i="7951"/>
  <c r="AC69" i="7951"/>
  <c r="AB69" i="7951"/>
  <c r="AC68" i="7951"/>
  <c r="AB68" i="7951"/>
  <c r="AC67" i="7951"/>
  <c r="AB67" i="7951"/>
  <c r="AC65" i="7951"/>
  <c r="AB65" i="7951"/>
  <c r="BD48" i="1"/>
  <c r="BF76" i="1"/>
  <c r="BD64" i="1"/>
  <c r="BC148" i="2"/>
  <c r="AN148" i="2" s="1"/>
  <c r="BC146" i="2"/>
  <c r="AN146" i="2" s="1"/>
  <c r="AW68" i="1"/>
  <c r="BM186" i="2"/>
  <c r="BM187" i="2"/>
  <c r="BM188" i="2"/>
  <c r="CJ679" i="2" s="1"/>
  <c r="BM189" i="2"/>
  <c r="BM190" i="2"/>
  <c r="BH190" i="2"/>
  <c r="BI190" i="2"/>
  <c r="AJ74" i="2"/>
  <c r="BC190" i="2"/>
  <c r="AN190" i="2" s="1"/>
  <c r="BM191" i="2"/>
  <c r="BM192" i="2"/>
  <c r="BA192" i="2" s="1"/>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c r="AM111" i="7951"/>
  <c r="AM118" i="7951"/>
  <c r="AM93" i="7951"/>
  <c r="AM100" i="7951" s="1"/>
  <c r="AM75" i="7951"/>
  <c r="AM82" i="7951" s="1"/>
  <c r="AM57" i="7951"/>
  <c r="AM64" i="7951" s="1"/>
  <c r="BC70" i="7951"/>
  <c r="BC69" i="7951"/>
  <c r="BC60" i="7951"/>
  <c r="Z130" i="7951"/>
  <c r="AE130" i="7951"/>
  <c r="Z112" i="7951"/>
  <c r="AE112" i="7951"/>
  <c r="Z95" i="7951"/>
  <c r="Z77" i="7951"/>
  <c r="AE77" i="7951"/>
  <c r="Z57" i="7951"/>
  <c r="Z135" i="7951"/>
  <c r="Z117" i="7951"/>
  <c r="AE117" i="7951" s="1"/>
  <c r="Z80" i="7951"/>
  <c r="AE80" i="7951"/>
  <c r="Z63" i="7951"/>
  <c r="AE63" i="7951"/>
  <c r="AK63" i="7951"/>
  <c r="Z134" i="7951"/>
  <c r="AE134" i="7951"/>
  <c r="Z99" i="7951"/>
  <c r="AD99" i="7951" s="1"/>
  <c r="Z81" i="7951"/>
  <c r="Z113" i="7951"/>
  <c r="AD113" i="7951"/>
  <c r="Z93" i="7951"/>
  <c r="Z76" i="7951"/>
  <c r="AE76" i="7951"/>
  <c r="Z59" i="7951"/>
  <c r="AE59" i="7951" s="1"/>
  <c r="Z129" i="7951"/>
  <c r="AE129" i="7951" s="1"/>
  <c r="AK129" i="7951" s="1"/>
  <c r="Z94" i="7951"/>
  <c r="Z58" i="7951"/>
  <c r="Z116" i="7951"/>
  <c r="AD116" i="7951" s="1"/>
  <c r="Z62" i="7951"/>
  <c r="AI46" i="1"/>
  <c r="Z98" i="7951"/>
  <c r="AI45" i="1"/>
  <c r="Z131" i="7951"/>
  <c r="AD131" i="7951" s="1"/>
  <c r="Z111" i="7951"/>
  <c r="AE111" i="7951"/>
  <c r="AH111" i="7951" s="1"/>
  <c r="AI43" i="1"/>
  <c r="Z75" i="7951"/>
  <c r="AD75" i="7951" s="1"/>
  <c r="AX189" i="7955"/>
  <c r="AX372" i="7955"/>
  <c r="AX373"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c r="Z70" i="7951"/>
  <c r="Z69" i="7951"/>
  <c r="Z68" i="7951"/>
  <c r="AD68" i="7951" s="1"/>
  <c r="Z67" i="7951"/>
  <c r="AE67" i="7951"/>
  <c r="AD67" i="7951"/>
  <c r="Z60" i="7951"/>
  <c r="AE60" i="7951" s="1"/>
  <c r="Z142" i="7951"/>
  <c r="AD142" i="7951" s="1"/>
  <c r="Z141" i="7951"/>
  <c r="AD141" i="7951" s="1"/>
  <c r="Z140" i="7951"/>
  <c r="AD140" i="7951"/>
  <c r="Z139" i="7951"/>
  <c r="Z137" i="7951"/>
  <c r="AD137" i="7951" s="1"/>
  <c r="Z136" i="7951"/>
  <c r="Z132" i="7951"/>
  <c r="AD132" i="7951"/>
  <c r="Z124" i="7951"/>
  <c r="AD124" i="7951"/>
  <c r="Z123" i="7951"/>
  <c r="AD123" i="7951" s="1"/>
  <c r="Z122" i="7951"/>
  <c r="AD122" i="7951"/>
  <c r="Z121" i="7951"/>
  <c r="AD121" i="7951" s="1"/>
  <c r="Z119" i="7951"/>
  <c r="AD119" i="7951" s="1"/>
  <c r="Z118" i="7951"/>
  <c r="AD118" i="7951" s="1"/>
  <c r="Z114" i="7951"/>
  <c r="Z106" i="7951"/>
  <c r="Z105" i="7951"/>
  <c r="AD105" i="7951" s="1"/>
  <c r="Z104" i="7951"/>
  <c r="AD104" i="7951"/>
  <c r="Z103" i="7951"/>
  <c r="AE103" i="7951" s="1"/>
  <c r="AH103" i="7951" s="1"/>
  <c r="Z101" i="7951"/>
  <c r="AD101" i="7951"/>
  <c r="Z100" i="7951"/>
  <c r="AD100" i="7951"/>
  <c r="Z96" i="7951"/>
  <c r="Z88" i="7951"/>
  <c r="AD88" i="7951" s="1"/>
  <c r="Z87" i="7951"/>
  <c r="AD87" i="7951" s="1"/>
  <c r="Z86" i="7951"/>
  <c r="AD86" i="7951" s="1"/>
  <c r="Z85" i="7951"/>
  <c r="Z83" i="7951"/>
  <c r="Z82" i="7951"/>
  <c r="AD82" i="7951"/>
  <c r="Z78" i="7951"/>
  <c r="Z65" i="7951"/>
  <c r="AO58" i="7951"/>
  <c r="AR58" i="7951"/>
  <c r="AP58" i="7951"/>
  <c r="AS58" i="7951"/>
  <c r="AD63" i="7949"/>
  <c r="AV72" i="7951"/>
  <c r="M73" i="7951" s="1"/>
  <c r="AQ58" i="7951"/>
  <c r="AT58" i="7951"/>
  <c r="CT328" i="7949"/>
  <c r="CT339" i="7949"/>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s="1"/>
  <c r="CT394" i="7949" s="1"/>
  <c r="CT379" i="7949"/>
  <c r="CT386" i="7949" s="1"/>
  <c r="CT393" i="7949" s="1"/>
  <c r="CT402" i="7949"/>
  <c r="CT407" i="7949" s="1"/>
  <c r="CT401" i="7949"/>
  <c r="CT406" i="7949" s="1"/>
  <c r="CT420" i="7949"/>
  <c r="CT431" i="7949"/>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CE373" i="7949" s="1"/>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CD648" i="7949" s="1"/>
  <c r="BG188" i="7949"/>
  <c r="BG189" i="7949"/>
  <c r="BG190" i="7949"/>
  <c r="BI181" i="7949"/>
  <c r="BI182" i="7949"/>
  <c r="BI183" i="7949"/>
  <c r="BI184" i="7949"/>
  <c r="BI185" i="7949"/>
  <c r="CE645" i="7949" s="1"/>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c r="CT623" i="7949" s="1"/>
  <c r="CT634" i="7949" s="1"/>
  <c r="CT645" i="7949" s="1"/>
  <c r="BG102" i="7949"/>
  <c r="CD91" i="7949" s="1"/>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93" i="7949" s="1"/>
  <c r="CT300" i="7949" s="1"/>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c r="AO65" i="7951"/>
  <c r="AR65" i="7951"/>
  <c r="AP65" i="7951"/>
  <c r="AS65" i="7951"/>
  <c r="AQ65" i="7951"/>
  <c r="AT65" i="7951"/>
  <c r="CT217" i="7949"/>
  <c r="CT222" i="7949"/>
  <c r="CT216" i="7949"/>
  <c r="CT221" i="7949" s="1"/>
  <c r="CT196" i="7949"/>
  <c r="CT203" i="7949" s="1"/>
  <c r="CT210" i="7949" s="1"/>
  <c r="CT195" i="7949"/>
  <c r="CT202" i="7949" s="1"/>
  <c r="CT209" i="7949" s="1"/>
  <c r="CT194" i="7949"/>
  <c r="CT201" i="7949"/>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c r="CT118" i="7949" s="1"/>
  <c r="CT103" i="7949"/>
  <c r="CT110" i="7949" s="1"/>
  <c r="CT117" i="7949" s="1"/>
  <c r="CT102" i="7949"/>
  <c r="CT109" i="7949" s="1"/>
  <c r="CT116" i="7949" s="1"/>
  <c r="CT51" i="7949"/>
  <c r="CT62" i="7949" s="1"/>
  <c r="CT73" i="7949" s="1"/>
  <c r="CT84" i="7949" s="1"/>
  <c r="CT95" i="7949" s="1"/>
  <c r="CT50" i="7949"/>
  <c r="CT61" i="7949"/>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c r="BC162" i="2"/>
  <c r="BC163" i="2"/>
  <c r="AN163" i="2" s="1"/>
  <c r="BC165" i="2"/>
  <c r="AN165" i="2" s="1"/>
  <c r="BC169" i="2"/>
  <c r="AN169" i="2" s="1"/>
  <c r="I361" i="1"/>
  <c r="I345" i="1"/>
  <c r="I329" i="1"/>
  <c r="I313" i="1"/>
  <c r="I297" i="1"/>
  <c r="I281" i="1"/>
  <c r="I265" i="1"/>
  <c r="I249" i="1"/>
  <c r="I233" i="1"/>
  <c r="I217" i="1"/>
  <c r="I201" i="1"/>
  <c r="I185" i="1"/>
  <c r="I169" i="1"/>
  <c r="I153" i="1"/>
  <c r="I137" i="1"/>
  <c r="I121" i="1"/>
  <c r="I105" i="1"/>
  <c r="I89" i="1"/>
  <c r="I73" i="1"/>
  <c r="I57" i="1"/>
  <c r="W43" i="1"/>
  <c r="BG43" i="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c r="BT109" i="2"/>
  <c r="CA109" i="2"/>
  <c r="BU109" i="2"/>
  <c r="CB109" i="2"/>
  <c r="BS109" i="2"/>
  <c r="BV109" i="2" s="1"/>
  <c r="BG109" i="2" s="1"/>
  <c r="BD109" i="2" s="1"/>
  <c r="BZ109" i="2"/>
  <c r="CC109" i="2"/>
  <c r="BT110" i="2"/>
  <c r="CA110" i="2"/>
  <c r="BU110" i="2"/>
  <c r="CB110" i="2"/>
  <c r="BS110" i="2"/>
  <c r="BV110" i="2" s="1"/>
  <c r="BZ110" i="2"/>
  <c r="CC110" i="2"/>
  <c r="BT111" i="2"/>
  <c r="CA111" i="2"/>
  <c r="BE111" i="2"/>
  <c r="BU111" i="2"/>
  <c r="CB111" i="2"/>
  <c r="BF111" i="2" s="1"/>
  <c r="BS111" i="2"/>
  <c r="BV111" i="2"/>
  <c r="BG111" i="2" s="1"/>
  <c r="BD111" i="2" s="1"/>
  <c r="BZ111" i="2"/>
  <c r="CC111" i="2" s="1"/>
  <c r="BT112" i="2"/>
  <c r="CA112" i="2"/>
  <c r="BU112" i="2"/>
  <c r="CB112" i="2"/>
  <c r="BS112" i="2"/>
  <c r="BV112" i="2" s="1"/>
  <c r="BZ112" i="2"/>
  <c r="CC112" i="2"/>
  <c r="BT113" i="2"/>
  <c r="CA113" i="2"/>
  <c r="BE113" i="2" s="1"/>
  <c r="BU113" i="2"/>
  <c r="CB113" i="2"/>
  <c r="BS113" i="2"/>
  <c r="BV113" i="2" s="1"/>
  <c r="BZ113" i="2"/>
  <c r="CC113" i="2" s="1"/>
  <c r="BT114" i="2"/>
  <c r="BE114" i="2" s="1"/>
  <c r="CA114" i="2"/>
  <c r="BU114" i="2"/>
  <c r="BF114" i="2" s="1"/>
  <c r="CB114" i="2"/>
  <c r="BS114" i="2"/>
  <c r="BV114" i="2" s="1"/>
  <c r="BZ114" i="2"/>
  <c r="CC114" i="2" s="1"/>
  <c r="BC115" i="2"/>
  <c r="BT115" i="2"/>
  <c r="CA115" i="2"/>
  <c r="BU115" i="2"/>
  <c r="CB115" i="2"/>
  <c r="BS115" i="2"/>
  <c r="BV115" i="2"/>
  <c r="BZ115" i="2"/>
  <c r="CC115" i="2"/>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H109" i="2" s="1"/>
  <c r="BX110" i="2"/>
  <c r="CE110" i="2"/>
  <c r="BW110" i="2"/>
  <c r="CD110" i="2"/>
  <c r="BX111" i="2"/>
  <c r="CE111" i="2"/>
  <c r="BW111" i="2"/>
  <c r="CD111" i="2"/>
  <c r="BX112" i="2"/>
  <c r="CE112" i="2"/>
  <c r="BW112" i="2"/>
  <c r="CD112" i="2"/>
  <c r="BX113" i="2"/>
  <c r="CE113" i="2"/>
  <c r="BW113" i="2"/>
  <c r="CD113" i="2"/>
  <c r="BX114" i="2"/>
  <c r="CE114" i="2"/>
  <c r="BW114" i="2"/>
  <c r="CD114" i="2"/>
  <c r="BX115" i="2"/>
  <c r="CE115" i="2"/>
  <c r="BI115" i="2" s="1"/>
  <c r="BW115" i="2"/>
  <c r="CD115" i="2"/>
  <c r="BH115" i="2" s="1"/>
  <c r="BC61" i="7951"/>
  <c r="BC62" i="7951"/>
  <c r="BC73" i="7951"/>
  <c r="AD59" i="7949"/>
  <c r="AI66" i="7949"/>
  <c r="EC813" i="7949"/>
  <c r="EC818" i="7949" s="1"/>
  <c r="EC812" i="7949"/>
  <c r="EC817" i="7949" s="1"/>
  <c r="EC791" i="7949"/>
  <c r="EC798" i="7949"/>
  <c r="EC805" i="7949" s="1"/>
  <c r="EC792" i="7949"/>
  <c r="EC799" i="7949"/>
  <c r="EC806" i="7949" s="1"/>
  <c r="EC790" i="7949"/>
  <c r="EC797" i="7949" s="1"/>
  <c r="EC804" i="7949" s="1"/>
  <c r="EC721" i="7949"/>
  <c r="EC726" i="7949" s="1"/>
  <c r="EC720" i="7949"/>
  <c r="EC725" i="7949"/>
  <c r="EC699" i="7949"/>
  <c r="EC706" i="7949" s="1"/>
  <c r="EC713" i="7949" s="1"/>
  <c r="EC700" i="7949"/>
  <c r="EC707" i="7949"/>
  <c r="EC714" i="7949" s="1"/>
  <c r="EC698" i="7949"/>
  <c r="EC705" i="7949" s="1"/>
  <c r="EC712" i="7949" s="1"/>
  <c r="EC629" i="7949"/>
  <c r="EC634" i="7949" s="1"/>
  <c r="EC628" i="7949"/>
  <c r="EC633" i="7949"/>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c r="EC444" i="7949"/>
  <c r="EC449" i="7949"/>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c r="EC251" i="7949" s="1"/>
  <c r="EC238" i="7949"/>
  <c r="EC245" i="7949" s="1"/>
  <c r="EC252" i="7949" s="1"/>
  <c r="EC236" i="7949"/>
  <c r="EC243" i="7949" s="1"/>
  <c r="EC250" i="7949" s="1"/>
  <c r="EC167" i="7949"/>
  <c r="EC172" i="7949" s="1"/>
  <c r="EC166" i="7949"/>
  <c r="EC171" i="7949" s="1"/>
  <c r="EC145" i="7949"/>
  <c r="EC152" i="7949"/>
  <c r="EC159" i="7949" s="1"/>
  <c r="EC146" i="7949"/>
  <c r="EC153" i="7949"/>
  <c r="EC160" i="7949" s="1"/>
  <c r="EC144" i="7949"/>
  <c r="EC151" i="7949" s="1"/>
  <c r="EC158" i="7949" s="1"/>
  <c r="EC75" i="7949"/>
  <c r="EC80" i="7949" s="1"/>
  <c r="EC74" i="7949"/>
  <c r="EC79" i="7949" s="1"/>
  <c r="EC54" i="7949"/>
  <c r="EC61" i="7949"/>
  <c r="EC68" i="7949" s="1"/>
  <c r="EC53" i="7949"/>
  <c r="EC60" i="7949"/>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B421" i="7950" s="1"/>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G367" i="7950" s="1"/>
  <c r="AJ365" i="7950"/>
  <c r="AY362" i="7950"/>
  <c r="AZ362" i="7950"/>
  <c r="S361" i="7950"/>
  <c r="R361" i="7950"/>
  <c r="Q361" i="7950"/>
  <c r="P361" i="7950"/>
  <c r="D361" i="7950"/>
  <c r="AJ348" i="7950"/>
  <c r="AJ349" i="7950"/>
  <c r="AG353" i="7950" s="1"/>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G257" i="7950" s="1"/>
  <c r="AY250" i="7950"/>
  <c r="AZ250" i="7950"/>
  <c r="S249" i="7950"/>
  <c r="R249" i="7950"/>
  <c r="Q249" i="7950"/>
  <c r="P249" i="7950"/>
  <c r="D249" i="7950"/>
  <c r="AJ236" i="7950"/>
  <c r="AP235" i="7950" s="1"/>
  <c r="AJ237" i="7950"/>
  <c r="AY234" i="7950"/>
  <c r="AZ234" i="7950"/>
  <c r="S233" i="7950"/>
  <c r="R233" i="7950"/>
  <c r="Q233" i="7950"/>
  <c r="P233" i="7950"/>
  <c r="D233" i="7950"/>
  <c r="BI44" i="7950"/>
  <c r="BI45" i="7950" s="1"/>
  <c r="AJ220" i="7950"/>
  <c r="AG225" i="7950" s="1"/>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c r="BZ94" i="2"/>
  <c r="CC94" i="2" s="1"/>
  <c r="BL94" i="2"/>
  <c r="BN94" i="2"/>
  <c r="BT95" i="2"/>
  <c r="CA95" i="2"/>
  <c r="BE95" i="2"/>
  <c r="BU95" i="2"/>
  <c r="CB95" i="2"/>
  <c r="BF95" i="2"/>
  <c r="BS95" i="2"/>
  <c r="BV95" i="2" s="1"/>
  <c r="BZ95" i="2"/>
  <c r="CC95" i="2" s="1"/>
  <c r="BG95" i="2"/>
  <c r="BL95" i="2"/>
  <c r="BN95" i="2"/>
  <c r="BC96" i="2"/>
  <c r="AZ96" i="2"/>
  <c r="AO96" i="2" s="1"/>
  <c r="BT96" i="2"/>
  <c r="CA96" i="2"/>
  <c r="BE96" i="2"/>
  <c r="BF96" i="2"/>
  <c r="BG96" i="2"/>
  <c r="BU96" i="2"/>
  <c r="CB96" i="2"/>
  <c r="BS96" i="2"/>
  <c r="BV96" i="2" s="1"/>
  <c r="BZ96" i="2"/>
  <c r="CC96" i="2" s="1"/>
  <c r="BL96" i="2"/>
  <c r="BN96" i="2"/>
  <c r="BC97" i="2"/>
  <c r="AZ97" i="2"/>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D98" i="2" s="1"/>
  <c r="BS98" i="2"/>
  <c r="BV98" i="2"/>
  <c r="BZ98" i="2"/>
  <c r="CC98" i="2" s="1"/>
  <c r="BL98" i="2"/>
  <c r="BN98" i="2"/>
  <c r="BT99" i="2"/>
  <c r="CA99" i="2"/>
  <c r="BE99" i="2"/>
  <c r="BD99" i="2" s="1"/>
  <c r="BF99" i="2"/>
  <c r="BG99" i="2"/>
  <c r="BU99" i="2"/>
  <c r="CB99" i="2"/>
  <c r="BS99" i="2"/>
  <c r="BV99" i="2" s="1"/>
  <c r="BZ99" i="2"/>
  <c r="CC99" i="2"/>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D102" i="2" s="1"/>
  <c r="BF102" i="2"/>
  <c r="BG102" i="2"/>
  <c r="BU102" i="2"/>
  <c r="CB102" i="2"/>
  <c r="BS102" i="2"/>
  <c r="BV102" i="2"/>
  <c r="BZ102" i="2"/>
  <c r="CC102" i="2" s="1"/>
  <c r="BL102" i="2"/>
  <c r="BN102" i="2"/>
  <c r="BC103" i="2"/>
  <c r="AZ103" i="2"/>
  <c r="AO103" i="2" s="1"/>
  <c r="BT103" i="2"/>
  <c r="CA103" i="2"/>
  <c r="BE103" i="2"/>
  <c r="BF103" i="2"/>
  <c r="BG103" i="2"/>
  <c r="BD103" i="2" s="1"/>
  <c r="BU103" i="2"/>
  <c r="CB103" i="2"/>
  <c r="BS103" i="2"/>
  <c r="BV103" i="2" s="1"/>
  <c r="BZ103" i="2"/>
  <c r="CC103" i="2" s="1"/>
  <c r="BL103" i="2"/>
  <c r="BN103" i="2"/>
  <c r="BX94" i="2"/>
  <c r="CE94" i="2"/>
  <c r="BI94" i="2"/>
  <c r="BH94" i="2"/>
  <c r="BJ94" i="2" s="1"/>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J98" i="2" s="1"/>
  <c r="BW98" i="2"/>
  <c r="CD98" i="2"/>
  <c r="BX99" i="2"/>
  <c r="CE99" i="2"/>
  <c r="BI99" i="2"/>
  <c r="BK99" i="2" s="1"/>
  <c r="BH99" i="2"/>
  <c r="BW99" i="2"/>
  <c r="CD99" i="2"/>
  <c r="BX100" i="2"/>
  <c r="CE100" i="2"/>
  <c r="BI100" i="2"/>
  <c r="BK100" i="2" s="1"/>
  <c r="BH100" i="2"/>
  <c r="BW100" i="2"/>
  <c r="CD100" i="2"/>
  <c r="BX101" i="2"/>
  <c r="CE101" i="2"/>
  <c r="BI101" i="2"/>
  <c r="BK101" i="2"/>
  <c r="BH101" i="2"/>
  <c r="BW101" i="2"/>
  <c r="CD101" i="2"/>
  <c r="BX102" i="2"/>
  <c r="CE102" i="2"/>
  <c r="BI102" i="2"/>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M45" i="7952" s="1"/>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W92" i="7949"/>
  <c r="AW93" i="7949"/>
  <c r="AW94" i="7949"/>
  <c r="AW95" i="7949"/>
  <c r="C64" i="7947" s="1"/>
  <c r="AM58" i="7947" s="1"/>
  <c r="AW96" i="7949"/>
  <c r="C65" i="7947"/>
  <c r="AW97" i="7949"/>
  <c r="C66" i="7947"/>
  <c r="AW98" i="7949"/>
  <c r="C67" i="7947" s="1"/>
  <c r="AW99" i="7949"/>
  <c r="AT99" i="7949" s="1"/>
  <c r="AI99" i="7949" s="1"/>
  <c r="AI42" i="7949"/>
  <c r="BB90" i="7949"/>
  <c r="BC90" i="7949"/>
  <c r="BE90" i="7949"/>
  <c r="AW168" i="7949"/>
  <c r="BB91" i="7949"/>
  <c r="BC91" i="7949"/>
  <c r="BE91" i="7949" s="1"/>
  <c r="BB92" i="7949"/>
  <c r="BC92" i="7949"/>
  <c r="BE92" i="7949" s="1"/>
  <c r="BB93" i="7949"/>
  <c r="BC93" i="7949"/>
  <c r="BB94" i="7949"/>
  <c r="BC94" i="7949"/>
  <c r="BE94" i="7949"/>
  <c r="AW172" i="7949"/>
  <c r="BB95" i="7949"/>
  <c r="BC95" i="7949"/>
  <c r="BE95" i="7949" s="1"/>
  <c r="AW173" i="7949"/>
  <c r="BB96" i="7949"/>
  <c r="BC96" i="7949"/>
  <c r="AW174" i="7949"/>
  <c r="BB97" i="7949"/>
  <c r="BC97" i="7949"/>
  <c r="BE97" i="7949" s="1"/>
  <c r="AW175" i="7949"/>
  <c r="BB98" i="7949"/>
  <c r="BD98" i="7949" s="1"/>
  <c r="AU176" i="7949" s="1"/>
  <c r="BC98" i="7949"/>
  <c r="BE98" i="7949" s="1"/>
  <c r="BB99" i="7949"/>
  <c r="BC99" i="7949"/>
  <c r="AW177" i="7949"/>
  <c r="AY90" i="7949"/>
  <c r="AZ90" i="7949"/>
  <c r="AX90" i="7949" s="1"/>
  <c r="BA90" i="7949"/>
  <c r="AY91" i="7949"/>
  <c r="AX91" i="7949" s="1"/>
  <c r="AZ91" i="7949"/>
  <c r="BA91" i="7949"/>
  <c r="AY92" i="7949"/>
  <c r="AZ92" i="7949"/>
  <c r="BA92" i="7949"/>
  <c r="AY93" i="7949"/>
  <c r="AZ93" i="7949"/>
  <c r="BA93" i="7949"/>
  <c r="AY94" i="7949"/>
  <c r="AZ94" i="7949"/>
  <c r="BA94" i="7949"/>
  <c r="AY95" i="7949"/>
  <c r="AZ95" i="7949"/>
  <c r="BA95" i="7949"/>
  <c r="AX95" i="7949" s="1"/>
  <c r="AY96" i="7949"/>
  <c r="AZ96" i="7949"/>
  <c r="BA96" i="7949"/>
  <c r="AY97" i="7949"/>
  <c r="AZ97" i="7949"/>
  <c r="BA97" i="7949"/>
  <c r="AY98" i="7949"/>
  <c r="AZ98" i="7949"/>
  <c r="BA98" i="7949"/>
  <c r="AY99" i="7949"/>
  <c r="AX99" i="7949" s="1"/>
  <c r="AZ99" i="7949"/>
  <c r="BA99" i="7949"/>
  <c r="AU90" i="7949"/>
  <c r="AU99" i="7949"/>
  <c r="AU91" i="7949"/>
  <c r="AU92" i="7949"/>
  <c r="AK183" i="7949" s="1"/>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D103" i="7949" s="1"/>
  <c r="BC103" i="7949"/>
  <c r="BE103" i="7949" s="1"/>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BC181" i="7949"/>
  <c r="BE181" i="7949" s="1"/>
  <c r="BB181" i="7949"/>
  <c r="BC182" i="7949"/>
  <c r="BE182" i="7949" s="1"/>
  <c r="AW182" i="7949"/>
  <c r="AH182" i="7949" s="1"/>
  <c r="BB182" i="7949"/>
  <c r="BC183" i="7949"/>
  <c r="AW183" i="7949"/>
  <c r="AH183" i="7949" s="1"/>
  <c r="BB183" i="7949"/>
  <c r="BD183" i="7949" s="1"/>
  <c r="AS183" i="7949" s="1"/>
  <c r="BC184" i="7949"/>
  <c r="BE184" i="7949" s="1"/>
  <c r="AW184" i="7949"/>
  <c r="AH184" i="7949" s="1"/>
  <c r="BB184" i="7949"/>
  <c r="BC185" i="7949"/>
  <c r="BE185" i="7949" s="1"/>
  <c r="AW185" i="7949"/>
  <c r="BB185" i="7949"/>
  <c r="BC186" i="7949"/>
  <c r="BE186" i="7949" s="1"/>
  <c r="AW186" i="7949"/>
  <c r="AH186" i="7949" s="1"/>
  <c r="BB186" i="7949"/>
  <c r="BC187" i="7949"/>
  <c r="BE187" i="7949" s="1"/>
  <c r="AW187" i="7949"/>
  <c r="AH187" i="7949" s="1"/>
  <c r="BB187" i="7949"/>
  <c r="BC188" i="7949"/>
  <c r="BE188" i="7949" s="1"/>
  <c r="AW188" i="7949"/>
  <c r="AH188" i="7949"/>
  <c r="BB188" i="7949"/>
  <c r="BC189" i="7949"/>
  <c r="BE189" i="7949" s="1"/>
  <c r="AW189" i="7949"/>
  <c r="AH189" i="7949" s="1"/>
  <c r="BB189" i="7949"/>
  <c r="BC190" i="7949"/>
  <c r="BE190" i="7949" s="1"/>
  <c r="AW190" i="7949"/>
  <c r="AH190" i="7949"/>
  <c r="BB190" i="7949"/>
  <c r="BD190" i="7949" s="1"/>
  <c r="AS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G69" i="7951" s="1"/>
  <c r="BH73" i="7951"/>
  <c r="BH72" i="7951"/>
  <c r="BH71" i="7951"/>
  <c r="BH70" i="7951"/>
  <c r="BH69" i="7951"/>
  <c r="AM70" i="7951"/>
  <c r="BC77" i="7951"/>
  <c r="AM78" i="7951"/>
  <c r="BC78" i="7951"/>
  <c r="BC81" i="7951"/>
  <c r="BH90" i="7951"/>
  <c r="BH89" i="7951"/>
  <c r="BH88" i="7951"/>
  <c r="BH87" i="7951"/>
  <c r="BH86" i="7951"/>
  <c r="BH85" i="7951"/>
  <c r="BG81" i="7951" s="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C48" i="3"/>
  <c r="C50" i="3"/>
  <c r="C52" i="3"/>
  <c r="AM41" i="3" s="1"/>
  <c r="AH53" i="3" s="1"/>
  <c r="C54" i="3"/>
  <c r="O41" i="3"/>
  <c r="J54" i="3"/>
  <c r="C58" i="3"/>
  <c r="C60" i="3"/>
  <c r="C66" i="3"/>
  <c r="C67" i="3"/>
  <c r="C68" i="3"/>
  <c r="C69" i="3"/>
  <c r="AA65" i="3"/>
  <c r="C70" i="3"/>
  <c r="C71" i="3"/>
  <c r="AM65" i="3" s="1"/>
  <c r="C72" i="3"/>
  <c r="C73" i="3"/>
  <c r="C74" i="3"/>
  <c r="BE65" i="3" s="1"/>
  <c r="C75" i="3"/>
  <c r="BK65" i="3" s="1"/>
  <c r="BC186" i="2"/>
  <c r="AN186" i="2" s="1"/>
  <c r="BE186" i="2"/>
  <c r="BD186" i="2" s="1"/>
  <c r="BF186" i="2"/>
  <c r="BG186" i="2"/>
  <c r="BL186" i="2"/>
  <c r="BN186" i="2"/>
  <c r="BE187" i="2"/>
  <c r="BD187" i="2" s="1"/>
  <c r="BF187" i="2"/>
  <c r="BG187" i="2"/>
  <c r="BL187" i="2"/>
  <c r="BN187" i="2"/>
  <c r="BC188" i="2"/>
  <c r="AN188" i="2" s="1"/>
  <c r="BE188" i="2"/>
  <c r="BF188" i="2"/>
  <c r="BG188" i="2"/>
  <c r="BL188" i="2"/>
  <c r="BN188" i="2"/>
  <c r="BC189" i="2"/>
  <c r="AN189" i="2"/>
  <c r="BE189" i="2"/>
  <c r="BF189" i="2"/>
  <c r="BG189" i="2"/>
  <c r="BL189" i="2"/>
  <c r="BN189" i="2"/>
  <c r="BE190" i="2"/>
  <c r="BD190" i="2" s="1"/>
  <c r="BF190" i="2"/>
  <c r="BG190" i="2"/>
  <c r="BL190" i="2"/>
  <c r="BN190" i="2"/>
  <c r="BE191" i="2"/>
  <c r="BF191" i="2"/>
  <c r="BG191" i="2"/>
  <c r="BL191" i="2"/>
  <c r="BN191" i="2"/>
  <c r="BC192" i="2"/>
  <c r="AN192" i="2" s="1"/>
  <c r="BE192" i="2"/>
  <c r="BF192" i="2"/>
  <c r="BG192" i="2"/>
  <c r="BL192" i="2"/>
  <c r="BN192" i="2"/>
  <c r="BC193" i="2"/>
  <c r="AN193" i="2"/>
  <c r="BE193" i="2"/>
  <c r="BF193" i="2"/>
  <c r="BG193" i="2"/>
  <c r="BL193" i="2"/>
  <c r="BN193" i="2"/>
  <c r="BE194" i="2"/>
  <c r="BF194" i="2"/>
  <c r="BG194" i="2"/>
  <c r="BL194" i="2"/>
  <c r="BN194" i="2"/>
  <c r="BC195" i="2"/>
  <c r="AN195" i="2" s="1"/>
  <c r="BE195" i="2"/>
  <c r="BF195" i="2"/>
  <c r="BD195" i="2" s="1"/>
  <c r="BG195" i="2"/>
  <c r="BL195" i="2"/>
  <c r="BN195" i="2"/>
  <c r="AO42" i="2"/>
  <c r="FI44" i="2"/>
  <c r="FI45" i="2"/>
  <c r="FI46" i="2"/>
  <c r="FI47" i="2"/>
  <c r="FI48" i="2"/>
  <c r="FI49" i="2"/>
  <c r="AC67" i="2"/>
  <c r="FI50" i="2"/>
  <c r="AJ51" i="2"/>
  <c r="FI51" i="2"/>
  <c r="AC69" i="2"/>
  <c r="FI52" i="2"/>
  <c r="AC70" i="2"/>
  <c r="FI53" i="2"/>
  <c r="AC54" i="2"/>
  <c r="AC71" i="2"/>
  <c r="AC57" i="2"/>
  <c r="AZ58" i="2"/>
  <c r="AO58" i="2"/>
  <c r="AC58" i="2"/>
  <c r="FI58" i="2"/>
  <c r="AC59" i="2"/>
  <c r="FI59" i="2"/>
  <c r="FI60" i="2"/>
  <c r="AC61" i="2"/>
  <c r="FI61" i="2"/>
  <c r="AC62" i="2"/>
  <c r="FI62" i="2"/>
  <c r="AC63" i="2"/>
  <c r="FI63" i="2"/>
  <c r="FI64" i="2"/>
  <c r="AC65" i="2"/>
  <c r="FI65" i="2"/>
  <c r="AJ66" i="2"/>
  <c r="FI66" i="2"/>
  <c r="FI67" i="2"/>
  <c r="BI186" i="2"/>
  <c r="BH186" i="2"/>
  <c r="BI187" i="2"/>
  <c r="BK187" i="2" s="1"/>
  <c r="BH187" i="2"/>
  <c r="BI188" i="2"/>
  <c r="BH188" i="2"/>
  <c r="BJ188" i="2" s="1"/>
  <c r="BI189" i="2"/>
  <c r="BH189" i="2"/>
  <c r="BI191" i="2"/>
  <c r="BK191" i="2" s="1"/>
  <c r="BH191" i="2"/>
  <c r="BI192" i="2"/>
  <c r="BK192" i="2"/>
  <c r="BH192" i="2"/>
  <c r="BI193" i="2"/>
  <c r="BK193" i="2" s="1"/>
  <c r="BH193" i="2"/>
  <c r="BJ193" i="2" s="1"/>
  <c r="BI194" i="2"/>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150" i="7949"/>
  <c r="CT161" i="7949"/>
  <c r="CT172" i="7949" s="1"/>
  <c r="CT183" i="7949" s="1"/>
  <c r="CT154" i="7949"/>
  <c r="CT165" i="7949" s="1"/>
  <c r="CT176" i="7949"/>
  <c r="CT187" i="7949" s="1"/>
  <c r="AM46" i="7952"/>
  <c r="AG224" i="7950"/>
  <c r="AE82" i="7951"/>
  <c r="AE86" i="7951"/>
  <c r="AE87" i="7951"/>
  <c r="AE88" i="7951"/>
  <c r="AE118" i="7951"/>
  <c r="AH118" i="7951" s="1"/>
  <c r="AE119" i="7951"/>
  <c r="AE121" i="7951"/>
  <c r="AE122" i="7951"/>
  <c r="AL122" i="7951" s="1"/>
  <c r="AE123" i="7951"/>
  <c r="AE124" i="7951"/>
  <c r="CT541" i="7949"/>
  <c r="CT552" i="7949" s="1"/>
  <c r="AD81" i="7949"/>
  <c r="CT71" i="7949"/>
  <c r="CT82" i="7949" s="1"/>
  <c r="CT93" i="7949" s="1"/>
  <c r="AW108" i="7949"/>
  <c r="AD380" i="7950"/>
  <c r="AF380" i="7950" s="1"/>
  <c r="AE101" i="7951"/>
  <c r="AE104" i="7951"/>
  <c r="AE137" i="7951"/>
  <c r="AH137" i="7951" s="1"/>
  <c r="AE140" i="7951"/>
  <c r="BK194" i="2"/>
  <c r="AE105" i="7951"/>
  <c r="AD139" i="7951"/>
  <c r="AL139" i="7951" s="1"/>
  <c r="AE139" i="7951"/>
  <c r="AH139" i="7951"/>
  <c r="AD65" i="7951"/>
  <c r="AE65" i="7951"/>
  <c r="AH65" i="7951" s="1"/>
  <c r="AD106" i="7951"/>
  <c r="AL106" i="7951" s="1"/>
  <c r="AE106" i="7951"/>
  <c r="AK106" i="7951"/>
  <c r="AE113" i="7951"/>
  <c r="AH113" i="7951"/>
  <c r="AE75" i="7951"/>
  <c r="AD129" i="7951"/>
  <c r="AL129" i="7951"/>
  <c r="AD80" i="7951"/>
  <c r="AL80" i="7951"/>
  <c r="AD134" i="7951"/>
  <c r="AD76" i="7951"/>
  <c r="AL76" i="7951"/>
  <c r="AD130" i="7951"/>
  <c r="BK186" i="2"/>
  <c r="AT91" i="7949"/>
  <c r="AI91" i="7949" s="1"/>
  <c r="AK103" i="7951"/>
  <c r="AD98" i="7951"/>
  <c r="AE98" i="7951"/>
  <c r="AH98" i="7951" s="1"/>
  <c r="AE116" i="7951"/>
  <c r="AE57" i="7951"/>
  <c r="AH57" i="7951"/>
  <c r="AD57" i="7951"/>
  <c r="AH223" i="7950"/>
  <c r="AE100" i="7951"/>
  <c r="AJ100" i="7951"/>
  <c r="AE141" i="7951"/>
  <c r="AI141" i="7951" s="1"/>
  <c r="AE142" i="7951"/>
  <c r="AK142" i="7951" s="1"/>
  <c r="AD117" i="7951"/>
  <c r="AL117" i="7951" s="1"/>
  <c r="AD58" i="7951"/>
  <c r="AJ58" i="7951" s="1"/>
  <c r="AE58" i="7951"/>
  <c r="AD112" i="7951"/>
  <c r="AE95" i="7951"/>
  <c r="AK95" i="7951" s="1"/>
  <c r="AD95" i="7951"/>
  <c r="BK190" i="2"/>
  <c r="AW106" i="7949"/>
  <c r="AD96" i="7951"/>
  <c r="AE96" i="7951"/>
  <c r="AD94" i="7951"/>
  <c r="AE94" i="7951"/>
  <c r="AH76" i="7951"/>
  <c r="AK76" i="7951"/>
  <c r="AH63" i="7951"/>
  <c r="AD62" i="7951"/>
  <c r="AL62" i="7951" s="1"/>
  <c r="AE62" i="7951"/>
  <c r="AK62" i="7951" s="1"/>
  <c r="AD81" i="7951"/>
  <c r="AE81" i="7951"/>
  <c r="AH81" i="7951" s="1"/>
  <c r="BE96" i="7949"/>
  <c r="AK80" i="7951"/>
  <c r="AH80" i="7951"/>
  <c r="AE68" i="7951"/>
  <c r="AK68" i="7951" s="1"/>
  <c r="AY66" i="1"/>
  <c r="AY52" i="1"/>
  <c r="AX52" i="1"/>
  <c r="AB325" i="7950"/>
  <c r="AK130" i="7951"/>
  <c r="AH130" i="7951"/>
  <c r="AI122" i="7951"/>
  <c r="AI67" i="7951"/>
  <c r="AP73" i="7951"/>
  <c r="AP74" i="7951"/>
  <c r="AP75" i="7951" s="1"/>
  <c r="AH129" i="795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58" i="1"/>
  <c r="BJ342" i="1"/>
  <c r="BJ310" i="1"/>
  <c r="BJ278" i="1"/>
  <c r="BJ246" i="1"/>
  <c r="BJ182" i="1"/>
  <c r="BJ150" i="1"/>
  <c r="BJ118" i="1"/>
  <c r="BJ86" i="1"/>
  <c r="BJ70" i="1"/>
  <c r="BJ54" i="1"/>
  <c r="BI65" i="1"/>
  <c r="E64" i="1" s="1"/>
  <c r="AE131" i="7951"/>
  <c r="AJ131" i="7951" s="1"/>
  <c r="AD111" i="7951"/>
  <c r="AJ111" i="7951" s="1"/>
  <c r="BE77" i="1"/>
  <c r="BE174" i="1"/>
  <c r="BE220" i="1"/>
  <c r="BE221" i="1"/>
  <c r="BE365" i="1"/>
  <c r="BE366" i="1"/>
  <c r="BJ68" i="1"/>
  <c r="BJ84" i="1"/>
  <c r="BJ102" i="1"/>
  <c r="BJ116" i="1"/>
  <c r="BJ134" i="1"/>
  <c r="BJ166" i="1"/>
  <c r="BJ195" i="1"/>
  <c r="BJ214" i="1"/>
  <c r="BJ227" i="1"/>
  <c r="BJ259" i="1"/>
  <c r="BJ276" i="1"/>
  <c r="BJ292" i="1"/>
  <c r="BJ294" i="1"/>
  <c r="BJ308" i="1"/>
  <c r="BJ356" i="1"/>
  <c r="BJ357" i="1"/>
  <c r="BJ341" i="1"/>
  <c r="BJ309" i="1"/>
  <c r="BJ277" i="1"/>
  <c r="BJ229" i="1"/>
  <c r="BJ181" i="1"/>
  <c r="BJ149" i="1"/>
  <c r="BJ117" i="1"/>
  <c r="BJ101" i="1"/>
  <c r="BJ69" i="1"/>
  <c r="BJ53" i="1"/>
  <c r="BJ311" i="1"/>
  <c r="BJ247" i="1"/>
  <c r="BJ231" i="1"/>
  <c r="BJ215" i="1"/>
  <c r="BJ199" i="1"/>
  <c r="BJ183" i="1"/>
  <c r="BJ151" i="1"/>
  <c r="BJ135" i="1"/>
  <c r="BJ119" i="1"/>
  <c r="U44" i="1"/>
  <c r="AL44" i="1"/>
  <c r="AM44" i="1" s="1"/>
  <c r="W59" i="1"/>
  <c r="W60" i="1" s="1"/>
  <c r="BD239" i="1"/>
  <c r="C73" i="1"/>
  <c r="AW52" i="1"/>
  <c r="AV52" i="1"/>
  <c r="BE109" i="7949"/>
  <c r="W44" i="1"/>
  <c r="BF78" i="1"/>
  <c r="BJ82" i="1"/>
  <c r="BJ87" i="1"/>
  <c r="BJ103" i="1"/>
  <c r="BJ295" i="1"/>
  <c r="BJ324" i="1"/>
  <c r="BJ340" i="1"/>
  <c r="AH124" i="7951"/>
  <c r="AK124" i="7951"/>
  <c r="AH64" i="7951"/>
  <c r="AH82" i="7951"/>
  <c r="I65" i="3"/>
  <c r="AM48" i="7952"/>
  <c r="BO63" i="7951"/>
  <c r="AE132" i="7951"/>
  <c r="AJ132" i="7951"/>
  <c r="AD63" i="7951"/>
  <c r="AI63" i="7951" s="1"/>
  <c r="BC155" i="2"/>
  <c r="BC147" i="2"/>
  <c r="AN147" i="2" s="1"/>
  <c r="BE219" i="1"/>
  <c r="BF222" i="1"/>
  <c r="BE347" i="1"/>
  <c r="BJ375" i="1"/>
  <c r="BJ359" i="1"/>
  <c r="BJ327" i="1"/>
  <c r="BJ279" i="1"/>
  <c r="BJ71" i="1"/>
  <c r="BJ55" i="1"/>
  <c r="BF220" i="1"/>
  <c r="BE223" i="1"/>
  <c r="BJ325" i="1"/>
  <c r="BJ245" i="1"/>
  <c r="BJ197" i="1"/>
  <c r="BJ165" i="1"/>
  <c r="BJ262" i="1"/>
  <c r="BJ230" i="1"/>
  <c r="AJ117" i="7951"/>
  <c r="AC52" i="2"/>
  <c r="BC157" i="2"/>
  <c r="AN157" i="2" s="1"/>
  <c r="BE99" i="7949"/>
  <c r="AD59" i="7951"/>
  <c r="AL59" i="7951" s="1"/>
  <c r="AC53" i="2"/>
  <c r="BC156" i="2"/>
  <c r="AN156" i="2" s="1"/>
  <c r="AD77" i="7951"/>
  <c r="BJ372" i="1"/>
  <c r="BJ100" i="1"/>
  <c r="BF334" i="1"/>
  <c r="BF93" i="1"/>
  <c r="BE44" i="1"/>
  <c r="BE45" i="1"/>
  <c r="BF221" i="1"/>
  <c r="BI50" i="1"/>
  <c r="BI51" i="1"/>
  <c r="BI52" i="1" s="1"/>
  <c r="BI53" i="1" s="1"/>
  <c r="BI54" i="1" s="1"/>
  <c r="BJ163" i="1"/>
  <c r="BJ373" i="1"/>
  <c r="BJ293" i="1"/>
  <c r="BJ261" i="1"/>
  <c r="BJ213" i="1"/>
  <c r="BJ133" i="1"/>
  <c r="BJ326" i="1"/>
  <c r="BJ198" i="1"/>
  <c r="BF315" i="1"/>
  <c r="BF157" i="1"/>
  <c r="BF140" i="1"/>
  <c r="BF110" i="1"/>
  <c r="BF108" i="1"/>
  <c r="U45" i="1"/>
  <c r="BD45" i="1" s="1"/>
  <c r="BE60" i="1"/>
  <c r="AS61" i="1"/>
  <c r="AK111" i="7951"/>
  <c r="AN162" i="2"/>
  <c r="J43" i="3"/>
  <c r="J45" i="3"/>
  <c r="J44" i="3"/>
  <c r="J53" i="3"/>
  <c r="J61" i="3"/>
  <c r="J60" i="3"/>
  <c r="AH62" i="7951"/>
  <c r="AG104" i="7951"/>
  <c r="AH104" i="7951"/>
  <c r="AK104" i="7951"/>
  <c r="AJ104" i="7951"/>
  <c r="AD252" i="7950"/>
  <c r="AG252" i="7950" s="1"/>
  <c r="AD269" i="7950"/>
  <c r="AG269" i="7950" s="1"/>
  <c r="AL57" i="7951"/>
  <c r="AI104" i="7951"/>
  <c r="BI81" i="1"/>
  <c r="E80" i="1" s="1"/>
  <c r="AK100" i="7951"/>
  <c r="AG100" i="7951"/>
  <c r="AH100" i="7951"/>
  <c r="AI100" i="7951"/>
  <c r="AI86" i="7951"/>
  <c r="AG86" i="7951"/>
  <c r="AW111" i="7949"/>
  <c r="C68" i="7947"/>
  <c r="AD70" i="7951"/>
  <c r="AE70" i="7951"/>
  <c r="V73" i="7950"/>
  <c r="AF79" i="7950"/>
  <c r="AF65" i="7950"/>
  <c r="AK65" i="7951"/>
  <c r="AJ121" i="7951"/>
  <c r="AK122" i="7951"/>
  <c r="AS64" i="7951"/>
  <c r="AU57" i="7951"/>
  <c r="BO94" i="7951"/>
  <c r="BO77" i="7951"/>
  <c r="Y105" i="7951"/>
  <c r="AA60" i="1"/>
  <c r="AG60" i="1" s="1"/>
  <c r="BC62" i="2"/>
  <c r="AZ62" i="2" s="1"/>
  <c r="AO62" i="2" s="1"/>
  <c r="BC54" i="2"/>
  <c r="AO64" i="7951"/>
  <c r="AT57" i="7951"/>
  <c r="AO57" i="7951"/>
  <c r="Y67" i="7951"/>
  <c r="AP52" i="1"/>
  <c r="AG207" i="1"/>
  <c r="BD187" i="7949"/>
  <c r="AS187" i="7949" s="1"/>
  <c r="BD90" i="7949"/>
  <c r="AA57" i="7951"/>
  <c r="AA58" i="7951" s="1"/>
  <c r="AA59" i="7951" s="1"/>
  <c r="AA60" i="7951" s="1"/>
  <c r="AA62" i="7951" s="1"/>
  <c r="AA63" i="7951" s="1"/>
  <c r="AA64" i="7951" s="1"/>
  <c r="AA65" i="7951" s="1"/>
  <c r="AA67" i="7951" s="1"/>
  <c r="AA68" i="7951" s="1"/>
  <c r="AA69" i="7951" s="1"/>
  <c r="AA70" i="7951" s="1"/>
  <c r="AW64" i="7951"/>
  <c r="AP64" i="7951"/>
  <c r="C55" i="7951"/>
  <c r="AC74" i="2"/>
  <c r="BD109" i="7949"/>
  <c r="AV64" i="7951"/>
  <c r="AA324" i="7950"/>
  <c r="BC166" i="2"/>
  <c r="AN166" i="2" s="1"/>
  <c r="BC158" i="2"/>
  <c r="AN158" i="2"/>
  <c r="AS57" i="7951"/>
  <c r="Y87" i="7951"/>
  <c r="AG299" i="1"/>
  <c r="AX64" i="7951"/>
  <c r="BC113" i="2"/>
  <c r="AT64" i="7951"/>
  <c r="AR64" i="7951"/>
  <c r="AQ57" i="7951"/>
  <c r="AX57" i="7951"/>
  <c r="AP57" i="7951"/>
  <c r="Y123" i="7951"/>
  <c r="BD94" i="7949"/>
  <c r="AU172" i="7949" s="1"/>
  <c r="BG113" i="2"/>
  <c r="AQ64" i="7951"/>
  <c r="AX77" i="7951"/>
  <c r="AV57" i="7951"/>
  <c r="Z59" i="1"/>
  <c r="AC59" i="1" s="1"/>
  <c r="AD207" i="1"/>
  <c r="AD334" i="1"/>
  <c r="AG334" i="1"/>
  <c r="AD299" i="1"/>
  <c r="AD301" i="1"/>
  <c r="AG221" i="1"/>
  <c r="AD221" i="1"/>
  <c r="AE173" i="1"/>
  <c r="AH173" i="1"/>
  <c r="AD173" i="1"/>
  <c r="AD141" i="1"/>
  <c r="BG76" i="1"/>
  <c r="BG75" i="1"/>
  <c r="AI59" i="7951"/>
  <c r="AK132" i="7951"/>
  <c r="AI111" i="7951"/>
  <c r="AI132" i="7951"/>
  <c r="AG132" i="7951"/>
  <c r="AL45" i="1"/>
  <c r="AM45" i="1" s="1"/>
  <c r="AK112" i="7951"/>
  <c r="AH112" i="7951"/>
  <c r="AH117" i="7951"/>
  <c r="AK117" i="7951"/>
  <c r="AK64" i="7951"/>
  <c r="AG124" i="7951"/>
  <c r="AD317" i="7950"/>
  <c r="AF317" i="7950" s="1"/>
  <c r="AG321" i="7950"/>
  <c r="AA277" i="7950"/>
  <c r="AD348" i="7950"/>
  <c r="V89" i="7950"/>
  <c r="AF97" i="7950" s="1"/>
  <c r="AK98" i="7951"/>
  <c r="AA325" i="7950"/>
  <c r="AK60" i="7951"/>
  <c r="AL88" i="7951"/>
  <c r="AK139" i="7951"/>
  <c r="BO95" i="7951"/>
  <c r="AB356" i="7950"/>
  <c r="AP315" i="7950"/>
  <c r="BO116" i="7951"/>
  <c r="AG320" i="7950"/>
  <c r="BK94" i="2"/>
  <c r="AD64" i="7951"/>
  <c r="AF83" i="7950"/>
  <c r="AG96" i="7951"/>
  <c r="BO113" i="7951"/>
  <c r="AK116" i="7951"/>
  <c r="AJ137" i="7951"/>
  <c r="AG82" i="7951"/>
  <c r="AH119" i="7951"/>
  <c r="BO131" i="7951"/>
  <c r="BE110" i="7949"/>
  <c r="AI121" i="7951"/>
  <c r="AG57" i="7951"/>
  <c r="AK57" i="7951"/>
  <c r="AG117" i="7951"/>
  <c r="BO135" i="7951"/>
  <c r="AL124" i="7951"/>
  <c r="AJ119" i="7951"/>
  <c r="AG121" i="7951"/>
  <c r="AW105" i="7949"/>
  <c r="BO134" i="7951"/>
  <c r="Z324" i="7950"/>
  <c r="BO62" i="7951"/>
  <c r="AJ124" i="7951"/>
  <c r="AG119" i="7951"/>
  <c r="AG140" i="7951"/>
  <c r="AL121" i="7951"/>
  <c r="BO80" i="7951"/>
  <c r="BO58" i="7951"/>
  <c r="AK119" i="7951"/>
  <c r="AH320" i="7950"/>
  <c r="AL137" i="7951"/>
  <c r="AB324" i="7950"/>
  <c r="BO75" i="7951"/>
  <c r="Z325" i="7950"/>
  <c r="BI113" i="2"/>
  <c r="AJ106" i="7951"/>
  <c r="BO93" i="7951"/>
  <c r="BO130" i="7951"/>
  <c r="AG106" i="7951"/>
  <c r="AE99" i="7951"/>
  <c r="AL99" i="7951" s="1"/>
  <c r="AD103" i="7951"/>
  <c r="AL103" i="7951" s="1"/>
  <c r="BO59" i="7951"/>
  <c r="AA405" i="7950"/>
  <c r="BE141" i="1"/>
  <c r="BE269" i="1"/>
  <c r="BE109" i="1"/>
  <c r="Z61" i="1"/>
  <c r="AA61" i="1"/>
  <c r="BF351" i="1"/>
  <c r="BE267" i="1"/>
  <c r="BL78" i="2"/>
  <c r="C73" i="7950"/>
  <c r="AF80" i="7950"/>
  <c r="AF81" i="7950"/>
  <c r="AG103" i="7951"/>
  <c r="AG64" i="7951"/>
  <c r="AF96" i="7950"/>
  <c r="AG99" i="7951"/>
  <c r="Z351" i="1"/>
  <c r="Z286" i="1"/>
  <c r="Z269" i="1"/>
  <c r="Z267" i="1"/>
  <c r="Z254" i="1"/>
  <c r="AE254" i="1"/>
  <c r="Z237" i="1"/>
  <c r="Z235" i="1"/>
  <c r="AE235" i="1" s="1"/>
  <c r="Z219" i="1"/>
  <c r="Z207" i="1"/>
  <c r="Z174" i="1"/>
  <c r="AD156" i="1"/>
  <c r="AD155" i="1"/>
  <c r="Z109" i="1"/>
  <c r="AC109" i="1" s="1"/>
  <c r="Z108" i="1"/>
  <c r="Z94" i="1"/>
  <c r="Z93" i="1"/>
  <c r="AH93" i="1" s="1"/>
  <c r="AA77" i="1"/>
  <c r="BE363" i="1"/>
  <c r="U363" i="1"/>
  <c r="BD363" i="1" s="1"/>
  <c r="BE350" i="1"/>
  <c r="BD319" i="1"/>
  <c r="AD315" i="1"/>
  <c r="BE319" i="1"/>
  <c r="BF300" i="1"/>
  <c r="Z302" i="1"/>
  <c r="BD299" i="1"/>
  <c r="BF287" i="1"/>
  <c r="AL286" i="1"/>
  <c r="BD284" i="1"/>
  <c r="BD287" i="1"/>
  <c r="AD267" i="1"/>
  <c r="AG267" i="1"/>
  <c r="U237" i="1"/>
  <c r="BD237" i="1" s="1"/>
  <c r="AD223" i="1"/>
  <c r="AG223" i="1"/>
  <c r="AG220" i="1"/>
  <c r="Z203" i="1"/>
  <c r="AH203" i="1" s="1"/>
  <c r="AD203" i="1"/>
  <c r="AC190" i="1"/>
  <c r="BE190" i="1"/>
  <c r="Z187" i="1"/>
  <c r="AE187" i="1" s="1"/>
  <c r="U187" i="1"/>
  <c r="BD187" i="1" s="1"/>
  <c r="AE190" i="1"/>
  <c r="BF187" i="1"/>
  <c r="BE189" i="1"/>
  <c r="AH190" i="1"/>
  <c r="AA171" i="1"/>
  <c r="BF174" i="1"/>
  <c r="BF172" i="1"/>
  <c r="U156" i="1"/>
  <c r="BD156" i="1" s="1"/>
  <c r="AG155" i="1"/>
  <c r="U155" i="1"/>
  <c r="BD155" i="1" s="1"/>
  <c r="AG156" i="1"/>
  <c r="AL141" i="1"/>
  <c r="AM141" i="1" s="1"/>
  <c r="AG141" i="1"/>
  <c r="BE143" i="1"/>
  <c r="U139" i="1"/>
  <c r="BD139" i="1" s="1"/>
  <c r="AA124" i="1"/>
  <c r="Z127" i="1"/>
  <c r="AC127" i="1"/>
  <c r="Z126" i="1"/>
  <c r="AF126" i="1" s="1"/>
  <c r="AD109" i="1"/>
  <c r="AG109" i="1"/>
  <c r="AG94" i="1"/>
  <c r="U94" i="1"/>
  <c r="BD94" i="1" s="1"/>
  <c r="BF94" i="1"/>
  <c r="AL75" i="1"/>
  <c r="AM75" i="1" s="1"/>
  <c r="BE75" i="1"/>
  <c r="AA75" i="1"/>
  <c r="AF75" i="1" s="1"/>
  <c r="BF62" i="1"/>
  <c r="U59" i="1"/>
  <c r="BD59" i="1" s="1"/>
  <c r="AL62" i="1"/>
  <c r="BE47" i="1"/>
  <c r="AZ65" i="2"/>
  <c r="AO65" i="2" s="1"/>
  <c r="V72" i="3"/>
  <c r="V69" i="3"/>
  <c r="AB340" i="7950"/>
  <c r="BC181" i="2"/>
  <c r="AC68" i="2"/>
  <c r="V70" i="3"/>
  <c r="AC75" i="2"/>
  <c r="AC60" i="2"/>
  <c r="BC164" i="2"/>
  <c r="AN164" i="2" s="1"/>
  <c r="BC187" i="2"/>
  <c r="AN187" i="2" s="1"/>
  <c r="BF69" i="3"/>
  <c r="BE115" i="2"/>
  <c r="BG115" i="2"/>
  <c r="BC114" i="2"/>
  <c r="V75" i="3"/>
  <c r="BC102" i="2"/>
  <c r="AZ102" i="2" s="1"/>
  <c r="AO102" i="2" s="1"/>
  <c r="BE110" i="2"/>
  <c r="BC107" i="2"/>
  <c r="BK115" i="2"/>
  <c r="BJ323" i="1"/>
  <c r="BJ343" i="1"/>
  <c r="BC86" i="2"/>
  <c r="BL86" i="2" s="1"/>
  <c r="AD237" i="7950"/>
  <c r="AG237" i="7950" s="1"/>
  <c r="BC194" i="2"/>
  <c r="BC95" i="2"/>
  <c r="AZ95" i="2" s="1"/>
  <c r="AO95" i="2" s="1"/>
  <c r="BC71" i="2"/>
  <c r="BL71" i="2"/>
  <c r="BC69" i="2"/>
  <c r="BL69" i="2"/>
  <c r="J58" i="3"/>
  <c r="BC149" i="2"/>
  <c r="AN149" i="2"/>
  <c r="J59" i="3"/>
  <c r="BC122" i="2"/>
  <c r="AH66" i="7947"/>
  <c r="AJ68" i="7951"/>
  <c r="AI68" i="7951"/>
  <c r="AJ95" i="7951"/>
  <c r="AI57" i="7951"/>
  <c r="BI107" i="2"/>
  <c r="BK107" i="2"/>
  <c r="AD174" i="1"/>
  <c r="AG174" i="1"/>
  <c r="BF112" i="2"/>
  <c r="AG63" i="7951"/>
  <c r="AH131" i="7951"/>
  <c r="AG80" i="7951"/>
  <c r="AA332" i="1"/>
  <c r="AD332" i="1" s="1"/>
  <c r="AI106" i="7951"/>
  <c r="AG68" i="7951"/>
  <c r="AJ80" i="7951"/>
  <c r="AI80" i="7951"/>
  <c r="M91" i="7951"/>
  <c r="BD182" i="7949"/>
  <c r="AS182" i="7949" s="1"/>
  <c r="AX94" i="7949"/>
  <c r="Y103" i="7951"/>
  <c r="BE251" i="1"/>
  <c r="Z43" i="1"/>
  <c r="BC82" i="2"/>
  <c r="BL82" i="2" s="1"/>
  <c r="Z172" i="1"/>
  <c r="AH172" i="1" s="1"/>
  <c r="AG172" i="1"/>
  <c r="Z363" i="1"/>
  <c r="BD318" i="1"/>
  <c r="M109" i="7951"/>
  <c r="BD99" i="7949"/>
  <c r="AU177" i="7949" s="1"/>
  <c r="BH106" i="2"/>
  <c r="BF113" i="2"/>
  <c r="BF238" i="1"/>
  <c r="U347" i="1"/>
  <c r="BD347" i="1" s="1"/>
  <c r="Z79" i="1"/>
  <c r="AE79" i="1" s="1"/>
  <c r="Z175" i="1"/>
  <c r="Z253" i="1"/>
  <c r="AC253" i="1" s="1"/>
  <c r="AL251" i="1"/>
  <c r="AM251" i="1" s="1"/>
  <c r="AA125" i="1"/>
  <c r="AD125" i="1" s="1"/>
  <c r="U254" i="1"/>
  <c r="BD254" i="1" s="1"/>
  <c r="BJ99" i="2"/>
  <c r="BF107" i="2"/>
  <c r="BF106" i="2"/>
  <c r="Y119" i="7951"/>
  <c r="Y139" i="7951"/>
  <c r="BE63" i="1"/>
  <c r="BE127" i="1"/>
  <c r="Z45" i="1"/>
  <c r="AH45" i="1"/>
  <c r="U95" i="1"/>
  <c r="BD95" i="1" s="1"/>
  <c r="AL172" i="1"/>
  <c r="AM172" i="1" s="1"/>
  <c r="AL222" i="1"/>
  <c r="AM222" i="1" s="1"/>
  <c r="BE107" i="2"/>
  <c r="Y69" i="7951"/>
  <c r="Y96" i="7951"/>
  <c r="Y124" i="7951"/>
  <c r="AL95" i="1"/>
  <c r="AM95" i="1"/>
  <c r="AD143" i="1"/>
  <c r="AG301" i="1"/>
  <c r="BC109" i="2"/>
  <c r="BF141" i="1"/>
  <c r="AG315" i="1"/>
  <c r="U124" i="1"/>
  <c r="BD124" i="1" s="1"/>
  <c r="U127" i="1"/>
  <c r="BD127" i="1"/>
  <c r="AL188" i="1"/>
  <c r="AM188" i="1" s="1"/>
  <c r="U220" i="1"/>
  <c r="BD220" i="1" s="1"/>
  <c r="AG235" i="1"/>
  <c r="BD271" i="1"/>
  <c r="AL350" i="1"/>
  <c r="AM350" i="1" s="1"/>
  <c r="U365" i="1"/>
  <c r="BD365" i="1" s="1"/>
  <c r="Z222" i="1"/>
  <c r="AD78" i="7951"/>
  <c r="AE78" i="7951"/>
  <c r="AH78" i="7951" s="1"/>
  <c r="AI119" i="7951"/>
  <c r="AL119" i="7951"/>
  <c r="AD69" i="7951"/>
  <c r="AE69" i="7951"/>
  <c r="AJ69" i="7951" s="1"/>
  <c r="AK59" i="7951"/>
  <c r="AG59" i="7951"/>
  <c r="AJ59" i="7951"/>
  <c r="AH141" i="7951"/>
  <c r="AJ141" i="7951"/>
  <c r="AG141" i="7951"/>
  <c r="AJ76" i="7951"/>
  <c r="AI76" i="7951"/>
  <c r="AG76" i="7951"/>
  <c r="BE93" i="7949"/>
  <c r="BD93" i="7949"/>
  <c r="AU171" i="7949" s="1"/>
  <c r="AH59" i="7951"/>
  <c r="BE41" i="3"/>
  <c r="BD44" i="1"/>
  <c r="AH60" i="7951"/>
  <c r="AJ87" i="7951"/>
  <c r="AI87" i="7951"/>
  <c r="AK87" i="7951"/>
  <c r="AH87" i="7951"/>
  <c r="AJ57" i="7951"/>
  <c r="AL68" i="7951"/>
  <c r="AH95" i="7951"/>
  <c r="AD87" i="7949"/>
  <c r="AD75" i="7949"/>
  <c r="AH101" i="7951"/>
  <c r="AD412" i="7950"/>
  <c r="AG412" i="7950" s="1"/>
  <c r="AH68" i="7951"/>
  <c r="AI96" i="7951"/>
  <c r="AG95" i="7951"/>
  <c r="AH106" i="7951"/>
  <c r="AK101" i="7951"/>
  <c r="BM42" i="7950"/>
  <c r="AV71" i="7951"/>
  <c r="BK95" i="2"/>
  <c r="BJ96" i="2"/>
  <c r="AD204" i="7950"/>
  <c r="AG204" i="7950" s="1"/>
  <c r="AG87" i="7951"/>
  <c r="BO112" i="7951"/>
  <c r="AD221" i="7950"/>
  <c r="AG221" i="7950" s="1"/>
  <c r="BE107" i="7949"/>
  <c r="BJ263" i="1"/>
  <c r="AC124" i="1"/>
  <c r="U191" i="1"/>
  <c r="BD191" i="1" s="1"/>
  <c r="AL191" i="1"/>
  <c r="AM191" i="1" s="1"/>
  <c r="U253" i="1"/>
  <c r="BD253" i="1" s="1"/>
  <c r="AL285" i="1"/>
  <c r="AM285" i="1" s="1"/>
  <c r="BJ211" i="1"/>
  <c r="C57" i="1"/>
  <c r="BC74" i="2"/>
  <c r="BL74" i="2"/>
  <c r="AQ52" i="1"/>
  <c r="BC42" i="2"/>
  <c r="BC68" i="2"/>
  <c r="BL68" i="2" s="1"/>
  <c r="AD190" i="1"/>
  <c r="AF190" i="1"/>
  <c r="U235" i="1"/>
  <c r="BD235" i="1" s="1"/>
  <c r="AA333" i="1"/>
  <c r="AD333" i="1" s="1"/>
  <c r="AL107" i="1"/>
  <c r="U107" i="1"/>
  <c r="BD107" i="1" s="1"/>
  <c r="Z300" i="1"/>
  <c r="AA300" i="1"/>
  <c r="AG300" i="1" s="1"/>
  <c r="BE107" i="1"/>
  <c r="BE253" i="1"/>
  <c r="AF235" i="1"/>
  <c r="Z157" i="1"/>
  <c r="AC157" i="1" s="1"/>
  <c r="AA157" i="1"/>
  <c r="AD157" i="1" s="1"/>
  <c r="AF173" i="1"/>
  <c r="AG254" i="1"/>
  <c r="AD254" i="1"/>
  <c r="BD268" i="1"/>
  <c r="AL268" i="1"/>
  <c r="AM268" i="1" s="1"/>
  <c r="AD235" i="1"/>
  <c r="AD95" i="1"/>
  <c r="AL206" i="1"/>
  <c r="AM206" i="1" s="1"/>
  <c r="U206" i="1"/>
  <c r="BD206" i="1" s="1"/>
  <c r="AA365" i="1"/>
  <c r="AD365" i="1" s="1"/>
  <c r="Z365" i="1"/>
  <c r="AD126" i="1"/>
  <c r="AE125" i="1"/>
  <c r="U221" i="1"/>
  <c r="BD221" i="1" s="1"/>
  <c r="BE191" i="1"/>
  <c r="Z44" i="1"/>
  <c r="AF44" i="1" s="1"/>
  <c r="AG126" i="1"/>
  <c r="Z188" i="1"/>
  <c r="AA188" i="1"/>
  <c r="U236" i="1"/>
  <c r="BD236" i="1" s="1"/>
  <c r="AL236" i="1"/>
  <c r="AM236" i="1" s="1"/>
  <c r="BD315" i="1"/>
  <c r="AL315" i="1"/>
  <c r="AM315" i="1" s="1"/>
  <c r="BF285" i="1"/>
  <c r="AD124" i="1"/>
  <c r="U108" i="1"/>
  <c r="BD108" i="1" s="1"/>
  <c r="Z335" i="1"/>
  <c r="AA335" i="1"/>
  <c r="AG335" i="1" s="1"/>
  <c r="U351" i="1"/>
  <c r="BD351" i="1" s="1"/>
  <c r="AL351" i="1"/>
  <c r="AM351" i="1" s="1"/>
  <c r="U111" i="1"/>
  <c r="BD111" i="1" s="1"/>
  <c r="Z316" i="1"/>
  <c r="Z319" i="1"/>
  <c r="AC319" i="1" s="1"/>
  <c r="AH254" i="1"/>
  <c r="AC254" i="1"/>
  <c r="AF254" i="1"/>
  <c r="AC235" i="1"/>
  <c r="AH207" i="1"/>
  <c r="AG203" i="1"/>
  <c r="AG187" i="1"/>
  <c r="AD187" i="1"/>
  <c r="AD172" i="1"/>
  <c r="AH127" i="1"/>
  <c r="AD79" i="1"/>
  <c r="AG79" i="1"/>
  <c r="AD363" i="1"/>
  <c r="AG363" i="1"/>
  <c r="AD255" i="1"/>
  <c r="AF172" i="1"/>
  <c r="AG157" i="1"/>
  <c r="BG59" i="1"/>
  <c r="AL59" i="1"/>
  <c r="AM59" i="1" s="1"/>
  <c r="AG316" i="1"/>
  <c r="AK69" i="7951"/>
  <c r="AD316" i="1"/>
  <c r="AD300" i="1"/>
  <c r="AL69" i="7951"/>
  <c r="BG60" i="1"/>
  <c r="AL124" i="1"/>
  <c r="AM124" i="1" s="1"/>
  <c r="W61" i="1"/>
  <c r="BG61" i="1"/>
  <c r="AL155" i="1"/>
  <c r="AM155" i="1" s="1"/>
  <c r="AS68" i="1"/>
  <c r="W62" i="1"/>
  <c r="AS69" i="1"/>
  <c r="AS71" i="1"/>
  <c r="AS70" i="1"/>
  <c r="AL203" i="1"/>
  <c r="AM203" i="1" s="1"/>
  <c r="AS72" i="1"/>
  <c r="AS74" i="1"/>
  <c r="AL189" i="1"/>
  <c r="AM189" i="1" s="1"/>
  <c r="AS75" i="1"/>
  <c r="AS77" i="1"/>
  <c r="AL237" i="1"/>
  <c r="AM237" i="1" s="1"/>
  <c r="AS79" i="1"/>
  <c r="AL299" i="1"/>
  <c r="AL269" i="1"/>
  <c r="AM269" i="1" s="1"/>
  <c r="G54" i="2"/>
  <c r="AL347" i="1"/>
  <c r="AM347" i="1" s="1"/>
  <c r="BJ101" i="2"/>
  <c r="BE109" i="2"/>
  <c r="J48" i="3"/>
  <c r="V71" i="3"/>
  <c r="BI46" i="7950"/>
  <c r="BI47" i="7950" s="1"/>
  <c r="BI48" i="7950" s="1"/>
  <c r="BI49" i="7950" s="1"/>
  <c r="BI50" i="7950" s="1"/>
  <c r="BI51" i="7950" s="1"/>
  <c r="BI52" i="7950" s="1"/>
  <c r="AH75" i="3"/>
  <c r="AH69" i="3"/>
  <c r="AH66" i="3"/>
  <c r="AH73" i="3"/>
  <c r="AH74" i="3"/>
  <c r="AH72" i="3"/>
  <c r="AH68" i="3"/>
  <c r="AK134" i="7951"/>
  <c r="AH134" i="7951"/>
  <c r="AJ134" i="7951"/>
  <c r="AG134" i="7951"/>
  <c r="AI134" i="7951"/>
  <c r="AK58" i="7951"/>
  <c r="AM42" i="7952"/>
  <c r="U65" i="3"/>
  <c r="P71" i="3" s="1"/>
  <c r="AL58" i="7951"/>
  <c r="AS52" i="1"/>
  <c r="AL78" i="1"/>
  <c r="AM78" i="1" s="1"/>
  <c r="AE172" i="1"/>
  <c r="AB276" i="7950"/>
  <c r="BJ187" i="2"/>
  <c r="AJ113" i="7951"/>
  <c r="AF63" i="7950"/>
  <c r="AJ96" i="7951"/>
  <c r="AF64" i="7950"/>
  <c r="AZ71" i="3"/>
  <c r="BH111" i="2"/>
  <c r="AL319" i="1"/>
  <c r="AM319" i="1" s="1"/>
  <c r="AE127" i="1"/>
  <c r="AI139" i="7951"/>
  <c r="AH75" i="1"/>
  <c r="AI113" i="7951"/>
  <c r="AI62" i="7951"/>
  <c r="AG137" i="7951"/>
  <c r="AG58" i="7951"/>
  <c r="BF71" i="3"/>
  <c r="AG113" i="7951"/>
  <c r="AA41" i="3"/>
  <c r="V46" i="3"/>
  <c r="AL134" i="7951"/>
  <c r="Y122" i="7951"/>
  <c r="AL142" i="1"/>
  <c r="AM142" i="1" s="1"/>
  <c r="U93" i="1"/>
  <c r="BD93" i="1" s="1"/>
  <c r="AE75" i="1"/>
  <c r="AG139" i="7951"/>
  <c r="AJ62" i="7951"/>
  <c r="AI118" i="7951"/>
  <c r="AK141" i="7951"/>
  <c r="D72" i="3"/>
  <c r="AF98" i="7950"/>
  <c r="AB357" i="7950"/>
  <c r="Z404" i="7950"/>
  <c r="AJ139" i="7951"/>
  <c r="AI137" i="7951"/>
  <c r="AH71" i="3"/>
  <c r="AT98" i="7949"/>
  <c r="AI98" i="7949" s="1"/>
  <c r="AL141" i="7951"/>
  <c r="AK113" i="7951"/>
  <c r="AT96" i="7949"/>
  <c r="AI96" i="7949" s="1"/>
  <c r="BD192" i="2"/>
  <c r="BD191" i="2"/>
  <c r="BD95" i="2"/>
  <c r="Z141" i="1"/>
  <c r="Z334" i="1"/>
  <c r="AK78" i="7951"/>
  <c r="BJ190" i="2"/>
  <c r="AY190" i="2" s="1"/>
  <c r="Y114" i="7951"/>
  <c r="D75" i="3"/>
  <c r="AJ98" i="7951"/>
  <c r="AG118" i="7951"/>
  <c r="AE203" i="1"/>
  <c r="AH235" i="1"/>
  <c r="BD189" i="7949"/>
  <c r="AS189" i="7949" s="1"/>
  <c r="C89" i="7950"/>
  <c r="AF82" i="7950"/>
  <c r="AL118" i="7951"/>
  <c r="AK118" i="7951"/>
  <c r="AG272" i="7950"/>
  <c r="AK137" i="7951"/>
  <c r="AU168" i="7949"/>
  <c r="AJ129" i="7951"/>
  <c r="AH176" i="7950"/>
  <c r="AJ122" i="7951"/>
  <c r="AM50" i="7952"/>
  <c r="BH114" i="2"/>
  <c r="BH110" i="2"/>
  <c r="BH108" i="2"/>
  <c r="BE106" i="2"/>
  <c r="U172" i="1"/>
  <c r="BD172" i="1" s="1"/>
  <c r="F53" i="7955"/>
  <c r="F353" i="7955" s="1"/>
  <c r="AJ118" i="7951"/>
  <c r="AI129" i="7951"/>
  <c r="AG129" i="7951"/>
  <c r="AW107" i="7949"/>
  <c r="AG122" i="7951"/>
  <c r="BI112" i="2"/>
  <c r="BK112" i="2"/>
  <c r="BI110" i="2"/>
  <c r="BI108" i="2"/>
  <c r="BI106" i="2"/>
  <c r="BK106" i="2" s="1"/>
  <c r="AT52" i="1"/>
  <c r="Z47" i="1"/>
  <c r="AG93" i="1"/>
  <c r="AD93" i="1"/>
  <c r="AE93" i="1"/>
  <c r="AA91" i="1"/>
  <c r="AD77" i="1"/>
  <c r="AF59" i="1"/>
  <c r="AD59" i="1"/>
  <c r="AH59" i="1"/>
  <c r="AG59" i="1"/>
  <c r="AE59" i="1"/>
  <c r="AG61" i="1"/>
  <c r="AG365" i="1"/>
  <c r="AE365" i="1"/>
  <c r="AF316" i="1"/>
  <c r="AC316" i="1"/>
  <c r="AH157" i="1"/>
  <c r="AE157" i="1"/>
  <c r="AE300" i="1"/>
  <c r="AH124" i="1"/>
  <c r="AF124" i="1"/>
  <c r="AE124" i="1"/>
  <c r="AG124" i="1"/>
  <c r="AH77" i="7951"/>
  <c r="AK77" i="7951"/>
  <c r="AI77" i="7951"/>
  <c r="AG65" i="3"/>
  <c r="AB66" i="3"/>
  <c r="BF70" i="3"/>
  <c r="C60" i="7947"/>
  <c r="AW103" i="7949"/>
  <c r="BF115" i="2"/>
  <c r="AL113" i="7951"/>
  <c r="AC93" i="1"/>
  <c r="AJ99" i="7951"/>
  <c r="AG171" i="1"/>
  <c r="AH99" i="7951"/>
  <c r="V105" i="7950"/>
  <c r="BI82" i="1"/>
  <c r="AH132" i="7951"/>
  <c r="AH70" i="3"/>
  <c r="V74" i="3"/>
  <c r="P70" i="3"/>
  <c r="AG111" i="7951"/>
  <c r="AL111" i="7951"/>
  <c r="J49" i="3"/>
  <c r="J42" i="3"/>
  <c r="AH122" i="7951"/>
  <c r="AK86" i="7951"/>
  <c r="AJ86" i="7951"/>
  <c r="V50" i="3"/>
  <c r="V45" i="3"/>
  <c r="BG107" i="2"/>
  <c r="AL140" i="7951"/>
  <c r="AD60" i="7951"/>
  <c r="AF203" i="1"/>
  <c r="AC203" i="1"/>
  <c r="AD171" i="1"/>
  <c r="AF93" i="1"/>
  <c r="AF365" i="1"/>
  <c r="AI99" i="7951"/>
  <c r="AD61" i="1"/>
  <c r="AF95" i="7950"/>
  <c r="AL132" i="7951"/>
  <c r="AZ68" i="3"/>
  <c r="BJ191" i="2"/>
  <c r="AJ130" i="7951"/>
  <c r="AF66" i="7950"/>
  <c r="C57" i="7950"/>
  <c r="AI82" i="7951"/>
  <c r="AL100" i="7951"/>
  <c r="AL104" i="7951"/>
  <c r="AD136" i="7951"/>
  <c r="AE136" i="7951"/>
  <c r="BO117" i="7951"/>
  <c r="AH142" i="7951"/>
  <c r="AH116" i="7951"/>
  <c r="AH121" i="7951"/>
  <c r="AK121" i="7951"/>
  <c r="AK88" i="7951"/>
  <c r="AG88" i="7951"/>
  <c r="J55" i="3"/>
  <c r="AL45" i="7952"/>
  <c r="BJ95" i="2"/>
  <c r="BA174" i="2"/>
  <c r="BD94" i="2"/>
  <c r="AD365" i="7950"/>
  <c r="AG365" i="7950" s="1"/>
  <c r="BF109" i="2"/>
  <c r="AE93" i="7951"/>
  <c r="AD93" i="7951"/>
  <c r="Y65" i="7951"/>
  <c r="Y101" i="7951"/>
  <c r="Y106" i="7951"/>
  <c r="Y142" i="7951"/>
  <c r="AI58" i="7951"/>
  <c r="AI124" i="7951"/>
  <c r="BD108" i="7949"/>
  <c r="AX106" i="7949"/>
  <c r="BI109" i="2"/>
  <c r="BK109" i="2" s="1"/>
  <c r="Z155" i="1"/>
  <c r="AL207" i="1"/>
  <c r="AM207" i="1" s="1"/>
  <c r="BD189" i="2"/>
  <c r="BD188" i="7949"/>
  <c r="AS188" i="7949" s="1"/>
  <c r="AH60" i="7947"/>
  <c r="Z95" i="1"/>
  <c r="Z223" i="1"/>
  <c r="AE223" i="1" s="1"/>
  <c r="Z299" i="1"/>
  <c r="AA364" i="1"/>
  <c r="AG364" i="1" s="1"/>
  <c r="AL111" i="1"/>
  <c r="AM111" i="1" s="1"/>
  <c r="Z142" i="1"/>
  <c r="AC142" i="1" s="1"/>
  <c r="Z301" i="1"/>
  <c r="BD269" i="1"/>
  <c r="U61" i="1"/>
  <c r="AC45" i="2"/>
  <c r="AJ71" i="2"/>
  <c r="AJ77" i="2"/>
  <c r="Z372" i="7950"/>
  <c r="AB373" i="7950"/>
  <c r="AX111" i="7949"/>
  <c r="AX103" i="7949"/>
  <c r="BD96" i="7949"/>
  <c r="AU174" i="7949" s="1"/>
  <c r="AX108" i="7949"/>
  <c r="AG208" i="7950"/>
  <c r="AJ76" i="2"/>
  <c r="AM43" i="7952"/>
  <c r="Z389" i="7950"/>
  <c r="AP379" i="7950"/>
  <c r="AQ379" i="7950" s="1"/>
  <c r="AH287" i="7950"/>
  <c r="AP267" i="7950"/>
  <c r="AP187" i="7950"/>
  <c r="AQ187" i="7950" s="1"/>
  <c r="Z277" i="7950"/>
  <c r="AG303" i="7950"/>
  <c r="AD396" i="7950"/>
  <c r="AG396" i="7950" s="1"/>
  <c r="AB309" i="7950"/>
  <c r="AA276" i="7950"/>
  <c r="AG177" i="7950"/>
  <c r="Z181" i="7950"/>
  <c r="AG399" i="7950"/>
  <c r="AX98" i="7949"/>
  <c r="Z180" i="7950"/>
  <c r="BD97" i="2"/>
  <c r="AB404" i="7950"/>
  <c r="AD268" i="7950"/>
  <c r="AG268" i="7950" s="1"/>
  <c r="AP203" i="7950"/>
  <c r="AR203" i="7950" s="1"/>
  <c r="AS97" i="7949"/>
  <c r="AP395" i="7950"/>
  <c r="Z276" i="7950"/>
  <c r="AB181" i="7950"/>
  <c r="AM49" i="7952"/>
  <c r="BJ192" i="2"/>
  <c r="AY192" i="2" s="1"/>
  <c r="AG176" i="7950"/>
  <c r="AS102" i="7949"/>
  <c r="AP102" i="7949" s="1"/>
  <c r="AH399" i="7950"/>
  <c r="BD184" i="7949"/>
  <c r="AS184" i="7949" s="1"/>
  <c r="AG175" i="7950"/>
  <c r="BD101" i="2"/>
  <c r="AH416" i="7950"/>
  <c r="AY187" i="2"/>
  <c r="AG273" i="7950"/>
  <c r="AG416" i="7950"/>
  <c r="AP171" i="7950"/>
  <c r="AA180" i="7950"/>
  <c r="AB277" i="7950"/>
  <c r="Z405" i="7950"/>
  <c r="BD194" i="2"/>
  <c r="BD96" i="2"/>
  <c r="AB180" i="7950"/>
  <c r="AG401" i="7950"/>
  <c r="AH175" i="7950"/>
  <c r="BD92" i="7949"/>
  <c r="AH364" i="1"/>
  <c r="AC364" i="1"/>
  <c r="AE364" i="1"/>
  <c r="AH365" i="1"/>
  <c r="AL366" i="1"/>
  <c r="AM366" i="1" s="1"/>
  <c r="AD364" i="1"/>
  <c r="AF364" i="1"/>
  <c r="AG351" i="1"/>
  <c r="AF351" i="1"/>
  <c r="AD351" i="1"/>
  <c r="AA347" i="1"/>
  <c r="U348" i="1"/>
  <c r="BD348" i="1" s="1"/>
  <c r="U350" i="1"/>
  <c r="BD350" i="1" s="1"/>
  <c r="AC351" i="1"/>
  <c r="AC333" i="1"/>
  <c r="AD331" i="1"/>
  <c r="AG331" i="1"/>
  <c r="AL333" i="1"/>
  <c r="AM333" i="1" s="1"/>
  <c r="AF333" i="1"/>
  <c r="AG333" i="1"/>
  <c r="AC332" i="1"/>
  <c r="Z331" i="1"/>
  <c r="AG332" i="1"/>
  <c r="AE332" i="1"/>
  <c r="AH332" i="1"/>
  <c r="AF332" i="1"/>
  <c r="AA318" i="1"/>
  <c r="AH318" i="1"/>
  <c r="BD316" i="1"/>
  <c r="Z315" i="1"/>
  <c r="AH316" i="1"/>
  <c r="AE316" i="1"/>
  <c r="AC299" i="1"/>
  <c r="AL300" i="1"/>
  <c r="AM300" i="1" s="1"/>
  <c r="BE300" i="1"/>
  <c r="AD284" i="1"/>
  <c r="AG284" i="1"/>
  <c r="AE283" i="1"/>
  <c r="AD283" i="1"/>
  <c r="AH283" i="1"/>
  <c r="AG283" i="1"/>
  <c r="AF283" i="1"/>
  <c r="AC283" i="1"/>
  <c r="Z284" i="1"/>
  <c r="AA287" i="1"/>
  <c r="AG287" i="1" s="1"/>
  <c r="AG269" i="1"/>
  <c r="AF269" i="1"/>
  <c r="AD269" i="1"/>
  <c r="AC269" i="1"/>
  <c r="Z271" i="1"/>
  <c r="AF271" i="1" s="1"/>
  <c r="AG271" i="1"/>
  <c r="BE270" i="1"/>
  <c r="AH223" i="1"/>
  <c r="AC223" i="1"/>
  <c r="Z220" i="1"/>
  <c r="AF223" i="1"/>
  <c r="BE207" i="1"/>
  <c r="U207" i="1"/>
  <c r="BD207" i="1"/>
  <c r="U203" i="1"/>
  <c r="BD203" i="1" s="1"/>
  <c r="AH187" i="1"/>
  <c r="AC187" i="1"/>
  <c r="BE171" i="1"/>
  <c r="AG158" i="1"/>
  <c r="AD158" i="1"/>
  <c r="U158" i="1"/>
  <c r="BD158" i="1" s="1"/>
  <c r="Z158" i="1"/>
  <c r="BF142" i="1"/>
  <c r="U140" i="1"/>
  <c r="BD140" i="1"/>
  <c r="U141" i="1"/>
  <c r="BD141" i="1" s="1"/>
  <c r="U142" i="1"/>
  <c r="BD142" i="1" s="1"/>
  <c r="Z143" i="1"/>
  <c r="AF143" i="1" s="1"/>
  <c r="AF125" i="1"/>
  <c r="AC125" i="1"/>
  <c r="AG125" i="1"/>
  <c r="AH125" i="1"/>
  <c r="AF109" i="1"/>
  <c r="AA110" i="1"/>
  <c r="AH110" i="1"/>
  <c r="AH109" i="1"/>
  <c r="U110" i="1"/>
  <c r="BD110" i="1" s="1"/>
  <c r="Z92" i="1"/>
  <c r="AH92" i="1" s="1"/>
  <c r="AG92" i="1"/>
  <c r="BF92" i="1"/>
  <c r="U76" i="1"/>
  <c r="BD76" i="1" s="1"/>
  <c r="U77" i="1"/>
  <c r="Z78" i="1"/>
  <c r="AG78" i="1" s="1"/>
  <c r="AL76" i="1"/>
  <c r="U60" i="1"/>
  <c r="BD60" i="1" s="1"/>
  <c r="AL61" i="1"/>
  <c r="AM61" i="1" s="1"/>
  <c r="AA63" i="1"/>
  <c r="AE63" i="1" s="1"/>
  <c r="AL60" i="1"/>
  <c r="AE351" i="1"/>
  <c r="AH351" i="1"/>
  <c r="AG319" i="1"/>
  <c r="AD319" i="1"/>
  <c r="AH319" i="1"/>
  <c r="BF223" i="1"/>
  <c r="U223" i="1"/>
  <c r="BD223" i="1" s="1"/>
  <c r="AG175" i="1"/>
  <c r="AD175" i="1"/>
  <c r="AG159" i="1"/>
  <c r="U143" i="1"/>
  <c r="BD143" i="1" s="1"/>
  <c r="BE111" i="1"/>
  <c r="AF45" i="1"/>
  <c r="AG45" i="1"/>
  <c r="AD45" i="1"/>
  <c r="AE45" i="1"/>
  <c r="U46" i="1"/>
  <c r="BD46" i="1" s="1"/>
  <c r="AC45" i="1"/>
  <c r="AR75" i="7953"/>
  <c r="BI66" i="1"/>
  <c r="BI67" i="1" s="1"/>
  <c r="BI68" i="1" s="1"/>
  <c r="BI69" i="1" s="1"/>
  <c r="BI70" i="1" s="1"/>
  <c r="BI71" i="1" s="1"/>
  <c r="BJ110" i="2"/>
  <c r="BK110" i="2"/>
  <c r="BK108" i="2"/>
  <c r="BJ108" i="2"/>
  <c r="AH208" i="7950"/>
  <c r="AH415" i="7950"/>
  <c r="X82" i="2"/>
  <c r="BJ106" i="2"/>
  <c r="AB308" i="7950"/>
  <c r="AD413" i="7950"/>
  <c r="AG413" i="7950" s="1"/>
  <c r="AZ73" i="3"/>
  <c r="BJ354" i="1"/>
  <c r="BJ338" i="1"/>
  <c r="BJ66" i="1"/>
  <c r="BJ146" i="1"/>
  <c r="BC191" i="2"/>
  <c r="BF66" i="3"/>
  <c r="BD100" i="2"/>
  <c r="AH207" i="7950"/>
  <c r="X66" i="2"/>
  <c r="X68" i="2" s="1"/>
  <c r="AA308" i="7950"/>
  <c r="AZ74" i="3"/>
  <c r="BJ322" i="1"/>
  <c r="BJ162" i="1"/>
  <c r="AB213" i="7950"/>
  <c r="AG193" i="7950"/>
  <c r="BC89" i="2"/>
  <c r="BL89" i="2"/>
  <c r="AC47" i="2"/>
  <c r="Z420" i="7950"/>
  <c r="AH191" i="7950"/>
  <c r="BE60" i="7950"/>
  <c r="AH303" i="7950"/>
  <c r="AZ66" i="3"/>
  <c r="BC151" i="2"/>
  <c r="BJ178" i="1"/>
  <c r="AB293" i="7950"/>
  <c r="AH192" i="7950"/>
  <c r="AZ72" i="3"/>
  <c r="BC111" i="2"/>
  <c r="BF108" i="2"/>
  <c r="BC159" i="2"/>
  <c r="BC47" i="2"/>
  <c r="BL47" i="2" s="1"/>
  <c r="G203" i="7950"/>
  <c r="AB420" i="7950"/>
  <c r="V51" i="3"/>
  <c r="AZ69" i="3"/>
  <c r="AA309" i="7950"/>
  <c r="AG304" i="7950"/>
  <c r="BJ100" i="2"/>
  <c r="BA179" i="2"/>
  <c r="AZ75" i="3"/>
  <c r="D66" i="3"/>
  <c r="BJ290" i="1"/>
  <c r="BJ194" i="1"/>
  <c r="AA293" i="7950"/>
  <c r="BC124" i="2"/>
  <c r="BC81" i="2"/>
  <c r="BL81" i="2" s="1"/>
  <c r="AB212" i="7950"/>
  <c r="AG209" i="7950"/>
  <c r="Z421" i="7950"/>
  <c r="BC99" i="2"/>
  <c r="AP299" i="7950"/>
  <c r="AT299" i="7950" s="1"/>
  <c r="AU299" i="7950" s="1"/>
  <c r="AD301" i="7950"/>
  <c r="AF301" i="7950" s="1"/>
  <c r="Z308" i="7950"/>
  <c r="AA197" i="7950"/>
  <c r="BA177" i="2"/>
  <c r="AG305" i="7950"/>
  <c r="BL163" i="2"/>
  <c r="BJ274" i="1"/>
  <c r="BJ210" i="1"/>
  <c r="AM44" i="7952"/>
  <c r="BC132" i="2"/>
  <c r="AB75" i="3"/>
  <c r="Z212" i="7950"/>
  <c r="AA213" i="7950"/>
  <c r="AG417" i="7950"/>
  <c r="AA212" i="7950"/>
  <c r="AA421" i="7950"/>
  <c r="AY191" i="2"/>
  <c r="BJ98" i="1"/>
  <c r="BJ226" i="1"/>
  <c r="AB197" i="7950"/>
  <c r="AC72" i="2"/>
  <c r="BH112" i="2"/>
  <c r="BJ112" i="2" s="1"/>
  <c r="BC167" i="2"/>
  <c r="AN167" i="2" s="1"/>
  <c r="Z213" i="7950"/>
  <c r="AP411" i="7950"/>
  <c r="AR411" i="7950" s="1"/>
  <c r="BC63" i="2"/>
  <c r="BC73" i="2"/>
  <c r="BL73" i="2" s="1"/>
  <c r="Z309" i="7950"/>
  <c r="AA420" i="7950"/>
  <c r="AG415" i="7950"/>
  <c r="BJ306" i="1"/>
  <c r="BJ370" i="1"/>
  <c r="BJ50" i="1"/>
  <c r="BJ242" i="1"/>
  <c r="AB196" i="7950"/>
  <c r="BC178" i="2"/>
  <c r="BA178" i="2"/>
  <c r="BC140" i="2"/>
  <c r="AC55" i="2"/>
  <c r="BF110" i="2"/>
  <c r="BD110" i="2" s="1"/>
  <c r="BC55" i="2"/>
  <c r="AC51" i="2"/>
  <c r="BC154" i="2"/>
  <c r="V60" i="3"/>
  <c r="BC50" i="2"/>
  <c r="BL50" i="2"/>
  <c r="BC49" i="2"/>
  <c r="BL49" i="2" s="1"/>
  <c r="BC153" i="2"/>
  <c r="BL153" i="2"/>
  <c r="BC76" i="2"/>
  <c r="BL76" i="2" s="1"/>
  <c r="AC50" i="2"/>
  <c r="BC75" i="2"/>
  <c r="BL75" i="2" s="1"/>
  <c r="AZ46" i="3"/>
  <c r="AZ60" i="3"/>
  <c r="AZ55" i="3"/>
  <c r="AZ45" i="3"/>
  <c r="AZ48" i="3"/>
  <c r="AZ52" i="3"/>
  <c r="AZ61" i="3"/>
  <c r="AC49" i="2"/>
  <c r="AZ49" i="3"/>
  <c r="AZ53" i="3"/>
  <c r="AZ47" i="3"/>
  <c r="AZ58" i="3"/>
  <c r="AF188" i="1"/>
  <c r="AD188" i="1"/>
  <c r="AC188" i="1"/>
  <c r="AE188" i="1"/>
  <c r="AN194" i="2"/>
  <c r="AQ203" i="7950"/>
  <c r="I203" i="7950"/>
  <c r="AT203" i="7950"/>
  <c r="AU203" i="7950" s="1"/>
  <c r="K203" i="7950" s="1"/>
  <c r="E203" i="7950"/>
  <c r="BD61" i="1"/>
  <c r="BA175" i="2"/>
  <c r="AS71" i="7951"/>
  <c r="AH69" i="7951"/>
  <c r="AG69" i="7951"/>
  <c r="BE183" i="7949"/>
  <c r="AG240" i="7950"/>
  <c r="Z261" i="7950"/>
  <c r="AB260" i="7950"/>
  <c r="AH174" i="1"/>
  <c r="AF174" i="1"/>
  <c r="AN155" i="2"/>
  <c r="BL155" i="2"/>
  <c r="O65" i="3"/>
  <c r="J67" i="3" s="1"/>
  <c r="D67" i="3"/>
  <c r="AB67" i="3"/>
  <c r="AZ67" i="3"/>
  <c r="P67" i="3"/>
  <c r="BF67" i="3"/>
  <c r="AH67" i="3"/>
  <c r="V67" i="3"/>
  <c r="J50" i="3"/>
  <c r="AG41" i="3"/>
  <c r="J51" i="3"/>
  <c r="AL112" i="7951"/>
  <c r="AJ112" i="7951"/>
  <c r="AC91" i="1"/>
  <c r="AH91" i="1"/>
  <c r="AE91" i="1"/>
  <c r="AF91" i="1"/>
  <c r="AG91" i="1"/>
  <c r="AD91" i="1"/>
  <c r="I315" i="7950"/>
  <c r="AR315" i="7950"/>
  <c r="AQ315" i="7950"/>
  <c r="E315" i="7950"/>
  <c r="G315" i="7950"/>
  <c r="AT315" i="7950"/>
  <c r="AU315" i="7950" s="1"/>
  <c r="K315" i="7950" s="1"/>
  <c r="BK113" i="2"/>
  <c r="AV73" i="7951"/>
  <c r="BM44" i="7950"/>
  <c r="AJ47" i="2"/>
  <c r="AJ48" i="2" s="1"/>
  <c r="AW59" i="1"/>
  <c r="BD113" i="2"/>
  <c r="BG44" i="1"/>
  <c r="W45" i="1"/>
  <c r="W46" i="1" s="1"/>
  <c r="AG62" i="7951"/>
  <c r="BJ195" i="2"/>
  <c r="AS65" i="3"/>
  <c r="AM51" i="7952"/>
  <c r="AL51" i="7952"/>
  <c r="BD301" i="1"/>
  <c r="BF301" i="1"/>
  <c r="U47" i="1"/>
  <c r="BD47" i="1" s="1"/>
  <c r="BE188" i="1"/>
  <c r="U188" i="1"/>
  <c r="BD188" i="1" s="1"/>
  <c r="U75" i="1"/>
  <c r="BD75" i="1" s="1"/>
  <c r="BF75" i="1"/>
  <c r="BE284" i="1"/>
  <c r="BE333" i="1"/>
  <c r="U333" i="1"/>
  <c r="BD333" i="1" s="1"/>
  <c r="BD267" i="1"/>
  <c r="BF267" i="1"/>
  <c r="BF271" i="1"/>
  <c r="BE62" i="1"/>
  <c r="U62" i="1"/>
  <c r="AB73" i="2"/>
  <c r="BC100" i="2"/>
  <c r="AZ100" i="2" s="1"/>
  <c r="AO100" i="2" s="1"/>
  <c r="AC73" i="2"/>
  <c r="BC112" i="2"/>
  <c r="AB64" i="2"/>
  <c r="BC64" i="2"/>
  <c r="BC168" i="2"/>
  <c r="BC90" i="2"/>
  <c r="BL90" i="2" s="1"/>
  <c r="AC64" i="2"/>
  <c r="AB56" i="2"/>
  <c r="BC56" i="2"/>
  <c r="BC160" i="2"/>
  <c r="AC56" i="2"/>
  <c r="BC133" i="2"/>
  <c r="AB48" i="2"/>
  <c r="BC48" i="2"/>
  <c r="BL48" i="2" s="1"/>
  <c r="BC152" i="2"/>
  <c r="BC125" i="2"/>
  <c r="AC48" i="2"/>
  <c r="AG77" i="7951"/>
  <c r="AJ77" i="7951"/>
  <c r="BK195" i="2"/>
  <c r="AG67" i="7951"/>
  <c r="AJ67" i="7951"/>
  <c r="AL67" i="7951"/>
  <c r="AE135" i="7951"/>
  <c r="AD135" i="7951"/>
  <c r="AL135" i="7951" s="1"/>
  <c r="AF99" i="7950"/>
  <c r="AI95" i="7951"/>
  <c r="BF73" i="3"/>
  <c r="AY65" i="3"/>
  <c r="AT67" i="3" s="1"/>
  <c r="AK131" i="7951"/>
  <c r="AI131" i="7951"/>
  <c r="BK97" i="2"/>
  <c r="BJ97" i="2"/>
  <c r="AA268" i="1"/>
  <c r="Z268" i="1"/>
  <c r="AA366" i="1"/>
  <c r="Z366" i="1"/>
  <c r="V44" i="3"/>
  <c r="V61" i="3"/>
  <c r="AB71" i="3"/>
  <c r="AB74" i="3"/>
  <c r="AD316" i="7950"/>
  <c r="AG316" i="7950" s="1"/>
  <c r="AH319" i="7950"/>
  <c r="AG319" i="7950"/>
  <c r="AD333" i="7950"/>
  <c r="AG333" i="7950" s="1"/>
  <c r="AE109" i="1"/>
  <c r="P73" i="3"/>
  <c r="AH58" i="7951"/>
  <c r="AB68" i="3"/>
  <c r="AK96" i="7951"/>
  <c r="AH96" i="7951"/>
  <c r="BF74" i="3"/>
  <c r="BF75" i="3"/>
  <c r="BF68" i="3"/>
  <c r="AS41" i="3"/>
  <c r="AN51" i="3" s="1"/>
  <c r="V55" i="3"/>
  <c r="BD105" i="7949"/>
  <c r="AI81" i="7951"/>
  <c r="AK81" i="7951"/>
  <c r="AL86" i="7951"/>
  <c r="AH86" i="7951"/>
  <c r="J52" i="3"/>
  <c r="V52" i="3"/>
  <c r="BD95" i="7949"/>
  <c r="AU173" i="7949" s="1"/>
  <c r="AA236" i="1"/>
  <c r="Z236" i="1"/>
  <c r="P69" i="3"/>
  <c r="AW110" i="7949"/>
  <c r="AM60" i="1"/>
  <c r="AI130" i="7951"/>
  <c r="AT95" i="7949"/>
  <c r="AI95" i="7949"/>
  <c r="BJ194" i="2"/>
  <c r="BD107" i="7949"/>
  <c r="AX97" i="7949"/>
  <c r="Y137" i="7951"/>
  <c r="AI117" i="7951"/>
  <c r="AZ70" i="3"/>
  <c r="AL60" i="7951"/>
  <c r="BO129" i="7951"/>
  <c r="AA367" i="1"/>
  <c r="Z367" i="1"/>
  <c r="AB71" i="2"/>
  <c r="BC110" i="2"/>
  <c r="AB62" i="2"/>
  <c r="BC88" i="2"/>
  <c r="BL88" i="2" s="1"/>
  <c r="AB54" i="2"/>
  <c r="BC80" i="2"/>
  <c r="BL80" i="2" s="1"/>
  <c r="AB46" i="2"/>
  <c r="BC150" i="2"/>
  <c r="BC46" i="2"/>
  <c r="BL46" i="2" s="1"/>
  <c r="BC72" i="2"/>
  <c r="BL72" i="2" s="1"/>
  <c r="AG65" i="7951"/>
  <c r="BJ186" i="2"/>
  <c r="BA186" i="2" s="1"/>
  <c r="U41" i="3"/>
  <c r="C59" i="7947"/>
  <c r="I58" i="7947" s="1"/>
  <c r="D59" i="7947" s="1"/>
  <c r="AG207" i="7950"/>
  <c r="AW57" i="7951"/>
  <c r="AR57" i="7951"/>
  <c r="AF75" i="7951"/>
  <c r="AA205" i="1"/>
  <c r="Z205" i="1"/>
  <c r="AA238" i="1"/>
  <c r="Z238" i="1"/>
  <c r="Z252" i="1"/>
  <c r="AA252" i="1"/>
  <c r="V66" i="3"/>
  <c r="BD185" i="7949"/>
  <c r="AA348" i="1"/>
  <c r="Z348" i="1"/>
  <c r="U251" i="1"/>
  <c r="BD251" i="1" s="1"/>
  <c r="BE187" i="1"/>
  <c r="U204" i="1"/>
  <c r="BD204" i="1" s="1"/>
  <c r="U331" i="1"/>
  <c r="BD331" i="1" s="1"/>
  <c r="AI75" i="7951"/>
  <c r="AG98" i="7951"/>
  <c r="BA180" i="2"/>
  <c r="BD188" i="2"/>
  <c r="BJ103" i="2"/>
  <c r="AA139" i="1"/>
  <c r="Z139" i="1"/>
  <c r="AA239" i="1"/>
  <c r="Z239" i="1"/>
  <c r="BI111" i="2"/>
  <c r="BJ111" i="2" s="1"/>
  <c r="BG114" i="2"/>
  <c r="BD114" i="2"/>
  <c r="Y78" i="7951"/>
  <c r="Z76" i="1"/>
  <c r="AG76" i="1" s="1"/>
  <c r="AF334" i="1"/>
  <c r="AL332" i="1"/>
  <c r="AM332" i="1" s="1"/>
  <c r="BI114" i="2"/>
  <c r="BK114" i="2"/>
  <c r="BE108" i="2"/>
  <c r="Y88" i="7951"/>
  <c r="Y85" i="7951"/>
  <c r="Y121" i="7951"/>
  <c r="AF78" i="1"/>
  <c r="Y70" i="7951"/>
  <c r="Y86" i="7951"/>
  <c r="AG188" i="1"/>
  <c r="AY193" i="2"/>
  <c r="C63" i="7947"/>
  <c r="AT94" i="7949"/>
  <c r="AI94" i="7949" s="1"/>
  <c r="AE267" i="1"/>
  <c r="AF113" i="7950"/>
  <c r="AT395" i="7950"/>
  <c r="AU395" i="7950" s="1"/>
  <c r="AE61" i="1"/>
  <c r="AF61" i="1"/>
  <c r="AJ63" i="7951"/>
  <c r="AL98" i="7951"/>
  <c r="AI65" i="7951"/>
  <c r="AL65" i="7951"/>
  <c r="AG191" i="7950"/>
  <c r="AG192" i="7950"/>
  <c r="AA196" i="7950"/>
  <c r="Z196" i="7950"/>
  <c r="Z197" i="7950"/>
  <c r="AD188" i="7950"/>
  <c r="AH269" i="1"/>
  <c r="AF111" i="7950"/>
  <c r="AQ395" i="7950"/>
  <c r="AH61" i="1"/>
  <c r="AH68" i="7947"/>
  <c r="AZ54" i="2"/>
  <c r="AO54" i="2"/>
  <c r="AL77" i="7951"/>
  <c r="AL63" i="7951"/>
  <c r="AL96" i="7951"/>
  <c r="BD106" i="7949"/>
  <c r="BE106" i="7949"/>
  <c r="Z293" i="7950"/>
  <c r="AD284" i="7950"/>
  <c r="AF284" i="7950" s="1"/>
  <c r="AP283" i="7950"/>
  <c r="G283" i="7950" s="1"/>
  <c r="AG287" i="7950"/>
  <c r="AG288" i="7950"/>
  <c r="AH288" i="7950"/>
  <c r="AG289" i="7950"/>
  <c r="Z292" i="7950"/>
  <c r="AA292" i="7950"/>
  <c r="AB292" i="7950"/>
  <c r="AA404" i="7950"/>
  <c r="AB405" i="7950"/>
  <c r="AH400" i="7950"/>
  <c r="AD397" i="7950"/>
  <c r="AF397" i="7950" s="1"/>
  <c r="AF115" i="7950"/>
  <c r="AE269" i="1"/>
  <c r="C105" i="7950"/>
  <c r="AK99" i="7951"/>
  <c r="AI98" i="7951"/>
  <c r="AD85" i="7951"/>
  <c r="AE85" i="7951"/>
  <c r="BL149" i="2"/>
  <c r="AF114" i="7950"/>
  <c r="AH65" i="7947"/>
  <c r="AK94" i="7951"/>
  <c r="AH64" i="7947"/>
  <c r="BG108" i="2"/>
  <c r="BG106" i="2"/>
  <c r="AL95" i="7951"/>
  <c r="BG110" i="2"/>
  <c r="BJ243" i="1"/>
  <c r="BJ147" i="1"/>
  <c r="AD205" i="7950"/>
  <c r="AF205" i="7950" s="1"/>
  <c r="BJ131" i="1"/>
  <c r="U366" i="1"/>
  <c r="BD366" i="1" s="1"/>
  <c r="Z191" i="1"/>
  <c r="Z221" i="1"/>
  <c r="AB91" i="1"/>
  <c r="H53" i="7955" s="1"/>
  <c r="H153" i="7955" s="1"/>
  <c r="G53" i="7955"/>
  <c r="AC46" i="2"/>
  <c r="AB42" i="2"/>
  <c r="AC43" i="2"/>
  <c r="AB44" i="2"/>
  <c r="BA193" i="2"/>
  <c r="BA97" i="2"/>
  <c r="BA190" i="2"/>
  <c r="BA98" i="2"/>
  <c r="BA95" i="2"/>
  <c r="BA195" i="2"/>
  <c r="BA96" i="2"/>
  <c r="AB47" i="3"/>
  <c r="AC318" i="1"/>
  <c r="P75" i="3"/>
  <c r="F203" i="7955"/>
  <c r="V48" i="3"/>
  <c r="V47" i="3"/>
  <c r="V58" i="3"/>
  <c r="V49" i="3"/>
  <c r="V53" i="3"/>
  <c r="V59" i="3"/>
  <c r="AD78" i="1"/>
  <c r="AC63" i="1"/>
  <c r="AH334" i="1"/>
  <c r="AE334" i="1"/>
  <c r="AC334" i="1"/>
  <c r="AC141" i="1"/>
  <c r="AE141" i="1"/>
  <c r="AF141" i="1"/>
  <c r="AH141" i="1"/>
  <c r="V54" i="3"/>
  <c r="P68" i="3"/>
  <c r="P74" i="3"/>
  <c r="P66" i="3"/>
  <c r="P72" i="3"/>
  <c r="AD76" i="1"/>
  <c r="BL45" i="2"/>
  <c r="AE301" i="1"/>
  <c r="AH301" i="1"/>
  <c r="AF301" i="1"/>
  <c r="AC301" i="1"/>
  <c r="AE299" i="1"/>
  <c r="AH299" i="1"/>
  <c r="AF299" i="1"/>
  <c r="AC155" i="1"/>
  <c r="AE155" i="1"/>
  <c r="AH155" i="1"/>
  <c r="AF155" i="1"/>
  <c r="AJ136" i="7951"/>
  <c r="AH136" i="7951"/>
  <c r="AK136" i="7951"/>
  <c r="V121" i="7950"/>
  <c r="AF112" i="7950"/>
  <c r="X67" i="2"/>
  <c r="AE110" i="1"/>
  <c r="BL54" i="2"/>
  <c r="AG136" i="7951"/>
  <c r="AI136" i="7951"/>
  <c r="AL136" i="7951"/>
  <c r="BJ109" i="2"/>
  <c r="AB73" i="3"/>
  <c r="AB69" i="3"/>
  <c r="AB72" i="3"/>
  <c r="AB70" i="3"/>
  <c r="AH95" i="1"/>
  <c r="AF95" i="1"/>
  <c r="AE95" i="1"/>
  <c r="AC95" i="1"/>
  <c r="AG93" i="7951"/>
  <c r="AI93" i="7951"/>
  <c r="AL93" i="7951"/>
  <c r="O58" i="7947"/>
  <c r="AK93" i="7951"/>
  <c r="AJ93" i="7951"/>
  <c r="AH93" i="7951"/>
  <c r="AG60" i="7951"/>
  <c r="AI60" i="7951"/>
  <c r="AJ60" i="7951"/>
  <c r="AR379" i="7950"/>
  <c r="BL146" i="2"/>
  <c r="BL51" i="2"/>
  <c r="BL42" i="2"/>
  <c r="BL169" i="2"/>
  <c r="BL157" i="2"/>
  <c r="BL147" i="2"/>
  <c r="BL52" i="2"/>
  <c r="BL57" i="2"/>
  <c r="BL161" i="2"/>
  <c r="BL60" i="2"/>
  <c r="BL58" i="2"/>
  <c r="BL158" i="2"/>
  <c r="BL65" i="2"/>
  <c r="BL148" i="2"/>
  <c r="BL162" i="2"/>
  <c r="BL44" i="2"/>
  <c r="BL43" i="2"/>
  <c r="BL156" i="2"/>
  <c r="AR171" i="7950"/>
  <c r="AQ171" i="7950"/>
  <c r="G171" i="7950"/>
  <c r="AT171" i="7950"/>
  <c r="AU171" i="7950" s="1"/>
  <c r="AV171" i="7950" s="1"/>
  <c r="I171" i="7950"/>
  <c r="E171" i="7950"/>
  <c r="I299" i="7950"/>
  <c r="G267" i="7950"/>
  <c r="E267" i="7950"/>
  <c r="AT267" i="7950"/>
  <c r="AU267" i="7950" s="1"/>
  <c r="I267" i="7950"/>
  <c r="AR267" i="7950"/>
  <c r="AQ267" i="7950"/>
  <c r="AY195" i="2"/>
  <c r="I187" i="7950"/>
  <c r="E187" i="7950"/>
  <c r="AR187" i="7950"/>
  <c r="G187" i="7950"/>
  <c r="AT187" i="7950"/>
  <c r="AU187" i="7950" s="1"/>
  <c r="G395" i="7950"/>
  <c r="AR395" i="7950"/>
  <c r="I395" i="7950"/>
  <c r="E395" i="7950"/>
  <c r="AH347" i="1"/>
  <c r="AD347" i="1"/>
  <c r="AG347" i="1"/>
  <c r="AC347" i="1"/>
  <c r="AC331" i="1"/>
  <c r="AE331" i="1"/>
  <c r="AD318" i="1"/>
  <c r="AG318" i="1"/>
  <c r="AF318" i="1"/>
  <c r="AE318" i="1"/>
  <c r="AC315" i="1"/>
  <c r="AF315" i="1"/>
  <c r="AE315" i="1"/>
  <c r="AH315" i="1"/>
  <c r="AE284" i="1"/>
  <c r="AC284" i="1"/>
  <c r="AH284" i="1"/>
  <c r="AF284" i="1"/>
  <c r="AE220" i="1"/>
  <c r="AH158" i="1"/>
  <c r="AC158" i="1"/>
  <c r="AE158" i="1"/>
  <c r="AF158" i="1"/>
  <c r="AH143" i="1"/>
  <c r="AE143" i="1"/>
  <c r="AC143" i="1"/>
  <c r="AC110" i="1"/>
  <c r="AF110" i="1"/>
  <c r="AG110" i="1"/>
  <c r="AD110" i="1"/>
  <c r="AE92" i="1"/>
  <c r="AM76" i="1"/>
  <c r="AC78" i="1"/>
  <c r="AH78" i="1"/>
  <c r="AE78" i="1"/>
  <c r="AH63" i="1"/>
  <c r="AD63" i="1"/>
  <c r="AG63" i="1"/>
  <c r="AF63" i="1"/>
  <c r="BL55" i="2"/>
  <c r="AZ55" i="2"/>
  <c r="AO55" i="2" s="1"/>
  <c r="AZ63" i="2"/>
  <c r="AO63" i="2" s="1"/>
  <c r="BL63" i="2"/>
  <c r="AN50" i="3"/>
  <c r="AR299" i="7950"/>
  <c r="AQ299" i="7950"/>
  <c r="BA99" i="2"/>
  <c r="AZ99" i="2"/>
  <c r="AO99" i="2" s="1"/>
  <c r="BA176" i="2"/>
  <c r="AN159" i="2"/>
  <c r="BL159" i="2"/>
  <c r="X84" i="2"/>
  <c r="X83" i="2"/>
  <c r="X85" i="2"/>
  <c r="AN151" i="2"/>
  <c r="BL151" i="2"/>
  <c r="AN153" i="2"/>
  <c r="BL154" i="2"/>
  <c r="AN154" i="2"/>
  <c r="AF139" i="1"/>
  <c r="AD139" i="1"/>
  <c r="AG139" i="1"/>
  <c r="AC238" i="1"/>
  <c r="J59" i="7947"/>
  <c r="AH59" i="7947"/>
  <c r="AN150" i="2"/>
  <c r="BL150" i="2"/>
  <c r="AC236" i="1"/>
  <c r="AE236" i="1"/>
  <c r="AH236" i="1"/>
  <c r="AY186" i="2"/>
  <c r="AE366" i="1"/>
  <c r="AC366" i="1"/>
  <c r="AH366" i="1"/>
  <c r="BL152" i="2"/>
  <c r="AN152" i="2"/>
  <c r="AV203" i="7950"/>
  <c r="BK111" i="2"/>
  <c r="AD238" i="1"/>
  <c r="AG238" i="1"/>
  <c r="AF238" i="1"/>
  <c r="P60" i="3"/>
  <c r="P54" i="3"/>
  <c r="P61" i="3"/>
  <c r="P58" i="3"/>
  <c r="P44" i="3"/>
  <c r="P55" i="3"/>
  <c r="P59" i="3"/>
  <c r="AF236" i="1"/>
  <c r="AG236" i="1"/>
  <c r="AD236" i="1"/>
  <c r="AN52" i="3"/>
  <c r="AD366" i="1"/>
  <c r="AG366" i="1"/>
  <c r="AF366" i="1"/>
  <c r="AH135" i="7951"/>
  <c r="AK135" i="7951"/>
  <c r="AV315" i="7950"/>
  <c r="AY315" i="7950" s="1"/>
  <c r="AB49" i="3"/>
  <c r="AB44" i="3"/>
  <c r="AB48" i="3"/>
  <c r="AB61" i="3"/>
  <c r="AB54" i="3"/>
  <c r="AB60" i="3"/>
  <c r="AB58" i="3"/>
  <c r="AC139" i="1"/>
  <c r="AE139" i="1"/>
  <c r="AH139" i="1"/>
  <c r="BA182" i="2"/>
  <c r="BA103" i="2"/>
  <c r="AC348" i="1"/>
  <c r="AC205" i="1"/>
  <c r="AE205" i="1"/>
  <c r="AH205" i="1"/>
  <c r="AN168" i="2"/>
  <c r="BL168" i="2"/>
  <c r="AD348" i="1"/>
  <c r="AG348" i="1"/>
  <c r="AD205" i="1"/>
  <c r="AG205" i="1"/>
  <c r="AF205" i="1"/>
  <c r="BJ114" i="2"/>
  <c r="AN44" i="3"/>
  <c r="AN59" i="3"/>
  <c r="AN60" i="3"/>
  <c r="AN46" i="3"/>
  <c r="AN47" i="3"/>
  <c r="AN55" i="3"/>
  <c r="AN45" i="3"/>
  <c r="AN58" i="3"/>
  <c r="AN49" i="3"/>
  <c r="AN61" i="3"/>
  <c r="AN48" i="3"/>
  <c r="AN53" i="3"/>
  <c r="AN54" i="3"/>
  <c r="BA100" i="2"/>
  <c r="AG268" i="1"/>
  <c r="AD268" i="1"/>
  <c r="BL64" i="2"/>
  <c r="AZ64" i="2"/>
  <c r="AO64" i="2" s="1"/>
  <c r="AH252" i="1"/>
  <c r="AE252" i="1"/>
  <c r="AC252" i="1"/>
  <c r="AV70" i="7951"/>
  <c r="BM41" i="7950"/>
  <c r="AC76" i="1"/>
  <c r="AH76" i="1"/>
  <c r="AE76" i="1"/>
  <c r="AF76" i="1"/>
  <c r="C73" i="7951"/>
  <c r="AF93" i="7951"/>
  <c r="I73" i="7951"/>
  <c r="AA75" i="7951"/>
  <c r="AA76" i="7951" s="1"/>
  <c r="AA77" i="7951" s="1"/>
  <c r="AA78" i="7951" s="1"/>
  <c r="AA80" i="7951" s="1"/>
  <c r="AA81" i="7951" s="1"/>
  <c r="AA82" i="7951" s="1"/>
  <c r="AA83" i="7951" s="1"/>
  <c r="AA85" i="7951" s="1"/>
  <c r="AA86" i="7951" s="1"/>
  <c r="AA87" i="7951" s="1"/>
  <c r="AA88" i="7951" s="1"/>
  <c r="AT75" i="3"/>
  <c r="AT68" i="3"/>
  <c r="AT70" i="3"/>
  <c r="AT71" i="3"/>
  <c r="AT73" i="3"/>
  <c r="AT69" i="3"/>
  <c r="AT74" i="3"/>
  <c r="AT72" i="3"/>
  <c r="AT66" i="3"/>
  <c r="AN68" i="3"/>
  <c r="AN70" i="3"/>
  <c r="AN75" i="3"/>
  <c r="AN71" i="3"/>
  <c r="AN66" i="3"/>
  <c r="AN69" i="3"/>
  <c r="AN72" i="3"/>
  <c r="AN73" i="3"/>
  <c r="AN74" i="3"/>
  <c r="AN67" i="3"/>
  <c r="K299" i="7950"/>
  <c r="AV299" i="7950"/>
  <c r="AY299" i="7950" s="1"/>
  <c r="BD108" i="2"/>
  <c r="BL160" i="2"/>
  <c r="AN160" i="2"/>
  <c r="AD252" i="1"/>
  <c r="AF252" i="1"/>
  <c r="AG252" i="1"/>
  <c r="AZ56" i="2"/>
  <c r="AO56" i="2" s="1"/>
  <c r="BL56" i="2"/>
  <c r="P50" i="3"/>
  <c r="J74" i="3"/>
  <c r="J70" i="3"/>
  <c r="J73" i="3"/>
  <c r="J75" i="3"/>
  <c r="J66" i="3"/>
  <c r="J72" i="3"/>
  <c r="J68" i="3"/>
  <c r="J71" i="3"/>
  <c r="J69" i="3"/>
  <c r="W91" i="1"/>
  <c r="AL91" i="1" s="1"/>
  <c r="AM91" i="1" s="1"/>
  <c r="AB107" i="1"/>
  <c r="BI97" i="1"/>
  <c r="C89" i="1"/>
  <c r="AE221" i="1"/>
  <c r="AC221" i="1"/>
  <c r="AH221" i="1"/>
  <c r="AF221" i="1"/>
  <c r="BD302" i="1"/>
  <c r="AB123" i="1"/>
  <c r="K395" i="7950"/>
  <c r="AV395" i="7950"/>
  <c r="M395" i="7950" s="1"/>
  <c r="AG58" i="7947"/>
  <c r="AB63" i="7947"/>
  <c r="J63" i="7947"/>
  <c r="D63" i="7947"/>
  <c r="AH63" i="7947"/>
  <c r="H503" i="7955"/>
  <c r="AJ85" i="7951"/>
  <c r="AK85" i="7951"/>
  <c r="AH85" i="7951"/>
  <c r="AT283" i="7950"/>
  <c r="AU283" i="7950" s="1"/>
  <c r="AG85" i="7951"/>
  <c r="AL85" i="7951"/>
  <c r="AI85" i="7951"/>
  <c r="G503" i="7955"/>
  <c r="G253" i="7955"/>
  <c r="G103" i="7955"/>
  <c r="G203" i="7955"/>
  <c r="G353" i="7955"/>
  <c r="G153" i="7955"/>
  <c r="G403" i="7955"/>
  <c r="G303" i="7955"/>
  <c r="I53" i="7955"/>
  <c r="I303" i="7955" s="1"/>
  <c r="J68" i="7947"/>
  <c r="J65" i="7947"/>
  <c r="J64" i="7947"/>
  <c r="J66" i="7947"/>
  <c r="AF127" i="7950"/>
  <c r="AF131" i="7950"/>
  <c r="C121" i="7950"/>
  <c r="AF128" i="7950"/>
  <c r="V137" i="7950"/>
  <c r="AF129" i="7950"/>
  <c r="AF130" i="7950"/>
  <c r="J60" i="7947"/>
  <c r="K267" i="7950"/>
  <c r="AV267" i="7950"/>
  <c r="AY203" i="7950"/>
  <c r="M203" i="7950"/>
  <c r="AW203" i="7950"/>
  <c r="AX203" i="7950"/>
  <c r="AZ203" i="7950"/>
  <c r="AA93" i="7951"/>
  <c r="AA94" i="7951"/>
  <c r="AA95" i="7951" s="1"/>
  <c r="AA96" i="7951" s="1"/>
  <c r="AA98" i="7951" s="1"/>
  <c r="AA99" i="7951" s="1"/>
  <c r="AA100" i="7951" s="1"/>
  <c r="AA101" i="7951" s="1"/>
  <c r="AA103" i="7951" s="1"/>
  <c r="AA104" i="7951" s="1"/>
  <c r="AA105" i="7951" s="1"/>
  <c r="AA106" i="7951" s="1"/>
  <c r="AF111" i="7951"/>
  <c r="C91" i="7951"/>
  <c r="I91" i="7951"/>
  <c r="AL46" i="1"/>
  <c r="AM46" i="1" s="1"/>
  <c r="W47" i="1"/>
  <c r="BG46" i="1"/>
  <c r="D60" i="7947"/>
  <c r="D66" i="7947"/>
  <c r="D65" i="7947"/>
  <c r="D68" i="7947"/>
  <c r="D64" i="7947"/>
  <c r="AW299" i="7950"/>
  <c r="AX395" i="7950"/>
  <c r="BI113" i="1"/>
  <c r="W107" i="1"/>
  <c r="C105" i="1"/>
  <c r="W92" i="1"/>
  <c r="BG91" i="1"/>
  <c r="AB65" i="7947"/>
  <c r="AB68" i="7947"/>
  <c r="AB60" i="7947"/>
  <c r="AB66" i="7947"/>
  <c r="AB64" i="7947"/>
  <c r="AB59" i="7947"/>
  <c r="AF143" i="7950"/>
  <c r="AZ267" i="7950"/>
  <c r="AA111" i="7951"/>
  <c r="AA112" i="7951" s="1"/>
  <c r="AA113" i="7951" s="1"/>
  <c r="AA114" i="7951" s="1"/>
  <c r="AA116" i="7951" s="1"/>
  <c r="AA117" i="7951" s="1"/>
  <c r="AA118" i="7951" s="1"/>
  <c r="AA119" i="7951" s="1"/>
  <c r="AA121" i="7951" s="1"/>
  <c r="AA122" i="7951" s="1"/>
  <c r="AA123" i="7951" s="1"/>
  <c r="AA124" i="7951" s="1"/>
  <c r="C109" i="7951"/>
  <c r="AF129" i="7951"/>
  <c r="I109" i="7951"/>
  <c r="AX79" i="7951"/>
  <c r="BG47" i="1"/>
  <c r="AX66" i="7951"/>
  <c r="AU66" i="7951"/>
  <c r="E112" i="1"/>
  <c r="BI114" i="1"/>
  <c r="W123" i="1"/>
  <c r="BG123" i="1" s="1"/>
  <c r="AV59" i="7951"/>
  <c r="AP59" i="7951"/>
  <c r="C127" i="7951"/>
  <c r="I127" i="7951"/>
  <c r="W124" i="1"/>
  <c r="AL108" i="1"/>
  <c r="AM108" i="1" s="1"/>
  <c r="AL94" i="1"/>
  <c r="AM94" i="1" s="1"/>
  <c r="AL143" i="1"/>
  <c r="AM143" i="1" s="1"/>
  <c r="AL158" i="1"/>
  <c r="AM158" i="1" s="1"/>
  <c r="AL174" i="1"/>
  <c r="AM174" i="1" s="1"/>
  <c r="AL221" i="1"/>
  <c r="AM221" i="1" s="1"/>
  <c r="AL267" i="1"/>
  <c r="AM267" i="1" s="1"/>
  <c r="AL238" i="1"/>
  <c r="AM238" i="1" s="1"/>
  <c r="AL302" i="1"/>
  <c r="AM302" i="1" s="1"/>
  <c r="AL287" i="1"/>
  <c r="AM287" i="1" s="1"/>
  <c r="AL318" i="1"/>
  <c r="AM318" i="1" s="1"/>
  <c r="AL348" i="1"/>
  <c r="AM348" i="1" s="1"/>
  <c r="AL365" i="1"/>
  <c r="AM365" i="1" s="1"/>
  <c r="AZ50" i="2"/>
  <c r="AO50" i="2"/>
  <c r="AZ51" i="2"/>
  <c r="AO51" i="2" s="1"/>
  <c r="AH97" i="7949"/>
  <c r="Z62" i="1" l="1"/>
  <c r="AT60" i="1" s="1"/>
  <c r="AF60" i="1"/>
  <c r="AH60" i="1"/>
  <c r="AC60" i="1"/>
  <c r="AE60" i="1"/>
  <c r="AD60" i="1"/>
  <c r="I235" i="7950"/>
  <c r="AQ235" i="7950"/>
  <c r="G235" i="7950"/>
  <c r="E235" i="7950"/>
  <c r="AR235" i="7950"/>
  <c r="AT235" i="7950"/>
  <c r="AU235" i="7950" s="1"/>
  <c r="AZ171" i="7950"/>
  <c r="AY171" i="7950"/>
  <c r="AP172" i="7950" s="1"/>
  <c r="E379" i="7950"/>
  <c r="BA188" i="2"/>
  <c r="Z260" i="7950"/>
  <c r="AH255" i="7950"/>
  <c r="AD236" i="7950"/>
  <c r="AG236" i="7950" s="1"/>
  <c r="AG242" i="7950" s="1"/>
  <c r="AG243" i="7950" s="1"/>
  <c r="O233" i="7950" s="1"/>
  <c r="CE372" i="7949"/>
  <c r="AK185" i="7949"/>
  <c r="AH383" i="7950"/>
  <c r="AA388" i="7950"/>
  <c r="AG385" i="7950"/>
  <c r="AH240" i="7950"/>
  <c r="CK671" i="2"/>
  <c r="CJ670" i="2"/>
  <c r="CI670" i="2" s="1"/>
  <c r="CK374" i="2"/>
  <c r="CJ375" i="2"/>
  <c r="CK71" i="2"/>
  <c r="CJ77" i="2"/>
  <c r="M315" i="7950"/>
  <c r="AT379" i="7950"/>
  <c r="AU379" i="7950" s="1"/>
  <c r="AA261" i="7950"/>
  <c r="AA245" i="7950"/>
  <c r="AG239" i="7950"/>
  <c r="AB388" i="7950"/>
  <c r="AA372" i="7950"/>
  <c r="AP363" i="7950"/>
  <c r="AB372" i="7950"/>
  <c r="AZ315" i="7950"/>
  <c r="AP316" i="7950" s="1"/>
  <c r="K171" i="7950"/>
  <c r="I379" i="7950"/>
  <c r="BA94" i="2"/>
  <c r="AA260" i="7950"/>
  <c r="AB244" i="7950"/>
  <c r="BD97" i="7949"/>
  <c r="AU175" i="7949" s="1"/>
  <c r="AB389" i="7950"/>
  <c r="AG368" i="7950"/>
  <c r="AH239" i="7950"/>
  <c r="CD97" i="7949"/>
  <c r="Z373" i="7950"/>
  <c r="CE98" i="7949"/>
  <c r="CD96" i="7949"/>
  <c r="CE653" i="7949"/>
  <c r="CD652" i="7949"/>
  <c r="CE369" i="7949"/>
  <c r="CD370" i="7949"/>
  <c r="AW315" i="7950"/>
  <c r="AA373" i="7950"/>
  <c r="AG256" i="7950"/>
  <c r="Z244" i="7950"/>
  <c r="AA389" i="7950"/>
  <c r="AH367" i="7950"/>
  <c r="AH368" i="7950"/>
  <c r="AG383" i="7950"/>
  <c r="AG255" i="7950"/>
  <c r="AX315" i="7950"/>
  <c r="BL167" i="2"/>
  <c r="AH256" i="7950"/>
  <c r="Z245" i="7950"/>
  <c r="AS93" i="7949"/>
  <c r="AK189" i="7949"/>
  <c r="AH384" i="7950"/>
  <c r="Z388" i="7950"/>
  <c r="AG241" i="7950"/>
  <c r="G379" i="7950"/>
  <c r="AD253" i="7950"/>
  <c r="AG253" i="7950" s="1"/>
  <c r="AG258" i="7950" s="1"/>
  <c r="AG259" i="7950" s="1"/>
  <c r="O249" i="7950" s="1"/>
  <c r="AA244" i="7950"/>
  <c r="CK375" i="2"/>
  <c r="BD102" i="7949"/>
  <c r="AS107" i="7949"/>
  <c r="AP107" i="7949" s="1"/>
  <c r="AK181" i="7949"/>
  <c r="AX96" i="7949"/>
  <c r="AX93" i="7949"/>
  <c r="AX110" i="7949"/>
  <c r="AX105" i="7949"/>
  <c r="AX102" i="7949"/>
  <c r="AS90" i="7949"/>
  <c r="AB261" i="7950"/>
  <c r="AP251" i="7950"/>
  <c r="AB245" i="7950"/>
  <c r="BD91" i="7949"/>
  <c r="AU169" i="7949" s="1"/>
  <c r="AG384" i="7950"/>
  <c r="F218" i="7954"/>
  <c r="J218" i="7954" s="1"/>
  <c r="AV379" i="7950"/>
  <c r="K379" i="7950"/>
  <c r="AR283" i="7950"/>
  <c r="CK76" i="2"/>
  <c r="CJ73" i="2"/>
  <c r="CK77" i="2"/>
  <c r="CK678" i="2"/>
  <c r="CK369" i="2"/>
  <c r="CK670" i="2"/>
  <c r="CD94" i="7949"/>
  <c r="CD95" i="7949"/>
  <c r="CC95" i="7949" s="1"/>
  <c r="CE370" i="7949"/>
  <c r="AS108" i="7949"/>
  <c r="AP108" i="7949" s="1"/>
  <c r="CD647" i="7949"/>
  <c r="AS103" i="7949"/>
  <c r="AS104" i="7949"/>
  <c r="AP104" i="7949" s="1"/>
  <c r="CD650" i="7949"/>
  <c r="CJ678" i="2"/>
  <c r="CD374" i="7949"/>
  <c r="CE90" i="7949"/>
  <c r="CE646" i="7949"/>
  <c r="AS105" i="7949"/>
  <c r="AP105" i="7949" s="1"/>
  <c r="AG352" i="7950"/>
  <c r="AG223" i="7950"/>
  <c r="BD111" i="7949"/>
  <c r="CJ674" i="2"/>
  <c r="AQ283" i="7950"/>
  <c r="CD645" i="7949"/>
  <c r="CJ69" i="2"/>
  <c r="CI70" i="2" s="1"/>
  <c r="CK73" i="2"/>
  <c r="CJ373" i="2"/>
  <c r="CK377" i="2"/>
  <c r="CJ677" i="2"/>
  <c r="CD93" i="7949"/>
  <c r="CD92" i="7949"/>
  <c r="CC92" i="7949" s="1"/>
  <c r="CE96" i="7949"/>
  <c r="AK188" i="7949"/>
  <c r="CD90" i="7949"/>
  <c r="CC90" i="7949" s="1"/>
  <c r="CE368" i="7949"/>
  <c r="CJ671" i="2"/>
  <c r="CI671" i="2" s="1"/>
  <c r="AK184" i="7949"/>
  <c r="AK187" i="7949"/>
  <c r="CJ71" i="2"/>
  <c r="CI71" i="2" s="1"/>
  <c r="CD99" i="7949"/>
  <c r="CC99" i="7949" s="1"/>
  <c r="BA101" i="2"/>
  <c r="AG336" i="7950"/>
  <c r="AP219" i="7950"/>
  <c r="AB228" i="7950"/>
  <c r="AX109" i="7949"/>
  <c r="AX107" i="7949"/>
  <c r="AX104" i="7949"/>
  <c r="E283" i="7950"/>
  <c r="AT411" i="7950"/>
  <c r="AU411" i="7950" s="1"/>
  <c r="AV411" i="7950" s="1"/>
  <c r="AA229" i="7950"/>
  <c r="AU170" i="7949"/>
  <c r="CJ76" i="2"/>
  <c r="CK69" i="2"/>
  <c r="BL166" i="2"/>
  <c r="CJ369" i="2"/>
  <c r="CJ374" i="2"/>
  <c r="CI375" i="2" s="1"/>
  <c r="CK672" i="2"/>
  <c r="CE648" i="7949"/>
  <c r="CE374" i="7949"/>
  <c r="CE92" i="7949"/>
  <c r="CE94" i="7949"/>
  <c r="AK186" i="7949"/>
  <c r="CE93" i="7949"/>
  <c r="CJ675" i="2"/>
  <c r="CI675" i="2" s="1"/>
  <c r="CE376" i="7949"/>
  <c r="AS99" i="7949"/>
  <c r="AS92" i="7949"/>
  <c r="AS96" i="7949"/>
  <c r="AS106" i="7949"/>
  <c r="CD98" i="7949"/>
  <c r="CC98" i="7949" s="1"/>
  <c r="CD376" i="7949"/>
  <c r="CD653" i="7949"/>
  <c r="CC653" i="7949" s="1"/>
  <c r="CK68" i="2"/>
  <c r="CE97" i="7949"/>
  <c r="AH352" i="7950"/>
  <c r="AD332" i="7950"/>
  <c r="AF332" i="7950" s="1"/>
  <c r="AA341" i="7950"/>
  <c r="AA340" i="7950"/>
  <c r="E411" i="7950"/>
  <c r="BA187" i="2"/>
  <c r="CJ72" i="2"/>
  <c r="CI72" i="2" s="1"/>
  <c r="CK372" i="2"/>
  <c r="CJ74" i="2"/>
  <c r="Z62" i="7952"/>
  <c r="CK376" i="2"/>
  <c r="CK679" i="2"/>
  <c r="CJ378" i="2"/>
  <c r="CE91" i="7949"/>
  <c r="CE649" i="7949"/>
  <c r="CJ673" i="2"/>
  <c r="CE375" i="7949"/>
  <c r="CD369" i="7949"/>
  <c r="AS91" i="7949"/>
  <c r="CD649" i="7949"/>
  <c r="CC649" i="7949" s="1"/>
  <c r="AK190" i="7949"/>
  <c r="BD186" i="7949"/>
  <c r="AS186" i="7949" s="1"/>
  <c r="CE647" i="7949"/>
  <c r="CK373" i="2"/>
  <c r="Z357" i="7950"/>
  <c r="AD349" i="7950"/>
  <c r="AG349" i="7950" s="1"/>
  <c r="AH335" i="7950"/>
  <c r="AH336" i="7950"/>
  <c r="AQ411" i="7950"/>
  <c r="BE102" i="7949"/>
  <c r="CK70" i="2"/>
  <c r="CK673" i="2"/>
  <c r="CJ370" i="2"/>
  <c r="CI371" i="2" s="1"/>
  <c r="CD373" i="7949"/>
  <c r="AK182" i="7949"/>
  <c r="CJ676" i="2"/>
  <c r="CI677" i="2" s="1"/>
  <c r="AS94" i="7949"/>
  <c r="CJ672" i="2"/>
  <c r="CI672" i="2" s="1"/>
  <c r="CK674" i="2"/>
  <c r="CE644" i="7949"/>
  <c r="CD371" i="7949"/>
  <c r="CC371" i="7949" s="1"/>
  <c r="CE95" i="7949"/>
  <c r="AS109" i="7949"/>
  <c r="AP109" i="7949" s="1"/>
  <c r="CE99" i="7949"/>
  <c r="AS98" i="7949"/>
  <c r="AA356" i="7950"/>
  <c r="Z356" i="7950"/>
  <c r="AA357" i="7950"/>
  <c r="Z340" i="7950"/>
  <c r="Z228" i="7950"/>
  <c r="Z229" i="7950"/>
  <c r="BD181" i="7949"/>
  <c r="AY395" i="7950"/>
  <c r="I411" i="7950"/>
  <c r="CK677" i="2"/>
  <c r="AB341" i="7950"/>
  <c r="AG337" i="7950"/>
  <c r="CJ75" i="2"/>
  <c r="CI75" i="2" s="1"/>
  <c r="CK72" i="2"/>
  <c r="CK371" i="2"/>
  <c r="CK675" i="2"/>
  <c r="CJ68" i="2"/>
  <c r="CJ372" i="2"/>
  <c r="CI372" i="2" s="1"/>
  <c r="AS110" i="7949"/>
  <c r="AP110" i="7949" s="1"/>
  <c r="CD644" i="7949"/>
  <c r="CC644" i="7949" s="1"/>
  <c r="CD651" i="7949"/>
  <c r="CC651" i="7949" s="1"/>
  <c r="CE367" i="7949"/>
  <c r="CD367" i="7949"/>
  <c r="CC367" i="7949" s="1"/>
  <c r="CD646" i="7949"/>
  <c r="CC646" i="7949" s="1"/>
  <c r="CE652" i="7949"/>
  <c r="CE371" i="7949"/>
  <c r="CJ377" i="2"/>
  <c r="CI377" i="2" s="1"/>
  <c r="CJ376" i="2"/>
  <c r="CI376" i="2" s="1"/>
  <c r="CK676" i="2"/>
  <c r="AG351" i="7950"/>
  <c r="AP347" i="7950"/>
  <c r="I347" i="7950" s="1"/>
  <c r="AP331" i="7950"/>
  <c r="AB229" i="7950"/>
  <c r="AL47" i="7952"/>
  <c r="AO47" i="7952" s="1"/>
  <c r="AR47" i="7952" s="1"/>
  <c r="AH224" i="7950"/>
  <c r="AA228" i="7950"/>
  <c r="I283" i="7950"/>
  <c r="G411" i="7950"/>
  <c r="BL165" i="2"/>
  <c r="CK370" i="2"/>
  <c r="CK75" i="2"/>
  <c r="AS95" i="7949"/>
  <c r="AS111" i="7949"/>
  <c r="AP111" i="7949" s="1"/>
  <c r="CD372" i="7949"/>
  <c r="CC372" i="7949" s="1"/>
  <c r="CD368" i="7949"/>
  <c r="CE650" i="7949"/>
  <c r="CE651" i="7949"/>
  <c r="CD375" i="7949"/>
  <c r="CC375" i="7949" s="1"/>
  <c r="AG335" i="7950"/>
  <c r="AD220" i="7950"/>
  <c r="AG220" i="7950" s="1"/>
  <c r="AG226" i="7950" s="1"/>
  <c r="AG227" i="7950" s="1"/>
  <c r="O217" i="7950" s="1"/>
  <c r="H203" i="7955"/>
  <c r="H303" i="7955"/>
  <c r="H103" i="7955"/>
  <c r="H353" i="7955"/>
  <c r="H253" i="7955"/>
  <c r="H403" i="7955"/>
  <c r="F253" i="7955"/>
  <c r="F303" i="7955"/>
  <c r="F103" i="7955"/>
  <c r="F503" i="7955"/>
  <c r="F403" i="7955"/>
  <c r="F153" i="7955"/>
  <c r="E103" i="7955"/>
  <c r="I103" i="7955"/>
  <c r="I403" i="7955"/>
  <c r="AR82" i="7953"/>
  <c r="I153" i="7955"/>
  <c r="E353" i="7955"/>
  <c r="E253" i="7955"/>
  <c r="E153" i="7955"/>
  <c r="E403" i="7955"/>
  <c r="E203" i="7955"/>
  <c r="AL367" i="1"/>
  <c r="AM367" i="1" s="1"/>
  <c r="U367" i="1"/>
  <c r="BD367" i="1" s="1"/>
  <c r="AE349" i="1"/>
  <c r="AC349" i="1"/>
  <c r="AF349" i="1"/>
  <c r="AH349" i="1"/>
  <c r="AG349" i="1"/>
  <c r="AD349" i="1"/>
  <c r="AD350" i="1"/>
  <c r="AG350" i="1"/>
  <c r="BF349" i="1"/>
  <c r="Z350" i="1"/>
  <c r="AF350" i="1" s="1"/>
  <c r="BE332" i="1"/>
  <c r="AL334" i="1"/>
  <c r="AM334" i="1" s="1"/>
  <c r="BF335" i="1"/>
  <c r="AF335" i="1"/>
  <c r="U335" i="1"/>
  <c r="BD335" i="1" s="1"/>
  <c r="AC335" i="1"/>
  <c r="AE335" i="1"/>
  <c r="AH333" i="1"/>
  <c r="AH335" i="1"/>
  <c r="AD335" i="1"/>
  <c r="AF269" i="7950"/>
  <c r="AE319" i="1"/>
  <c r="AF319" i="1"/>
  <c r="BF316" i="1"/>
  <c r="AD302" i="1"/>
  <c r="AE302" i="1"/>
  <c r="AC302" i="1"/>
  <c r="AH302" i="1"/>
  <c r="AF302" i="1"/>
  <c r="AG302" i="1"/>
  <c r="AM299" i="1"/>
  <c r="AC286" i="1"/>
  <c r="AF286" i="1"/>
  <c r="AG286" i="1"/>
  <c r="AD286" i="1"/>
  <c r="AE286" i="1"/>
  <c r="AH287" i="1"/>
  <c r="AE287" i="1"/>
  <c r="AC287" i="1"/>
  <c r="AF287" i="1"/>
  <c r="BD285" i="1"/>
  <c r="AD287" i="1"/>
  <c r="AH286" i="1"/>
  <c r="AG189" i="7950"/>
  <c r="AA285" i="1"/>
  <c r="AE271" i="1"/>
  <c r="Z270" i="1"/>
  <c r="AC271" i="1"/>
  <c r="BD270" i="1"/>
  <c r="AH271" i="1"/>
  <c r="AG270" i="1"/>
  <c r="AD270" i="1"/>
  <c r="AL270" i="1"/>
  <c r="AM270" i="1" s="1"/>
  <c r="AE253" i="1"/>
  <c r="AG253" i="1"/>
  <c r="AD253" i="1"/>
  <c r="AH253" i="1"/>
  <c r="AF253" i="1"/>
  <c r="AH251" i="1"/>
  <c r="AE251" i="1"/>
  <c r="U255" i="1"/>
  <c r="BD255" i="1" s="1"/>
  <c r="AG284" i="7950"/>
  <c r="AL252" i="1"/>
  <c r="AM252" i="1" s="1"/>
  <c r="U252" i="1"/>
  <c r="BD252" i="1" s="1"/>
  <c r="AA251" i="1"/>
  <c r="AC251" i="1" s="1"/>
  <c r="AL255" i="1"/>
  <c r="AM255" i="1" s="1"/>
  <c r="AL253" i="1"/>
  <c r="AM253" i="1" s="1"/>
  <c r="Z255" i="1"/>
  <c r="AC237" i="1"/>
  <c r="AE237" i="1"/>
  <c r="AF237" i="1"/>
  <c r="AD237" i="1"/>
  <c r="AG237" i="1"/>
  <c r="AH237" i="1"/>
  <c r="U238" i="1"/>
  <c r="BD238" i="1" s="1"/>
  <c r="AL239" i="1"/>
  <c r="AM239" i="1" s="1"/>
  <c r="AH238" i="1"/>
  <c r="AE222" i="1"/>
  <c r="AC222" i="1"/>
  <c r="AF222" i="1"/>
  <c r="AD222" i="1"/>
  <c r="AG222" i="1"/>
  <c r="AH219" i="1"/>
  <c r="AE219" i="1"/>
  <c r="AF219" i="1"/>
  <c r="AD219" i="1"/>
  <c r="AC219" i="1"/>
  <c r="AG219" i="1"/>
  <c r="U219" i="1"/>
  <c r="BD219" i="1" s="1"/>
  <c r="U222" i="1"/>
  <c r="BD222" i="1" s="1"/>
  <c r="AH222" i="1"/>
  <c r="AL219" i="1"/>
  <c r="AM219" i="1" s="1"/>
  <c r="AC206" i="1"/>
  <c r="AD206" i="1"/>
  <c r="AH206" i="1"/>
  <c r="AF206" i="1"/>
  <c r="AE206" i="1"/>
  <c r="AG206" i="1"/>
  <c r="AD204" i="1"/>
  <c r="U205" i="1"/>
  <c r="BD205" i="1" s="1"/>
  <c r="AG204" i="1"/>
  <c r="AL204" i="1"/>
  <c r="AM204" i="1" s="1"/>
  <c r="Z204" i="1"/>
  <c r="AF189" i="1"/>
  <c r="AD189" i="1"/>
  <c r="AG189" i="1"/>
  <c r="AD191" i="1"/>
  <c r="AE191" i="1"/>
  <c r="AF191" i="1"/>
  <c r="AC191" i="1"/>
  <c r="AH191" i="1"/>
  <c r="AG191" i="1"/>
  <c r="U190" i="1"/>
  <c r="BD190" i="1" s="1"/>
  <c r="AL190" i="1"/>
  <c r="AM190" i="1" s="1"/>
  <c r="Z189" i="1"/>
  <c r="AF171" i="1"/>
  <c r="AC171" i="1"/>
  <c r="AH171" i="1"/>
  <c r="AL175" i="1"/>
  <c r="AM175" i="1" s="1"/>
  <c r="BF171" i="1"/>
  <c r="AF173" i="7950"/>
  <c r="AE171" i="1"/>
  <c r="AC172" i="1"/>
  <c r="U175" i="1"/>
  <c r="BD175" i="1" s="1"/>
  <c r="U171" i="1"/>
  <c r="BD171" i="1" s="1"/>
  <c r="AF159" i="1"/>
  <c r="Z159" i="1"/>
  <c r="BE156" i="1"/>
  <c r="AL159" i="1"/>
  <c r="AM159" i="1" s="1"/>
  <c r="AF204" i="7950"/>
  <c r="U159" i="1"/>
  <c r="BD159" i="1" s="1"/>
  <c r="AD142" i="1"/>
  <c r="AG142" i="1"/>
  <c r="AF142" i="1"/>
  <c r="AD140" i="1"/>
  <c r="AM139" i="1"/>
  <c r="AF140" i="1"/>
  <c r="AG274" i="7950"/>
  <c r="AG275" i="7950" s="1"/>
  <c r="O265" i="7950" s="1"/>
  <c r="Z140" i="1"/>
  <c r="AE142" i="1"/>
  <c r="BC174" i="1"/>
  <c r="AH142" i="1"/>
  <c r="AR74" i="7953"/>
  <c r="AE126" i="1"/>
  <c r="AC126" i="1"/>
  <c r="AF333" i="7950"/>
  <c r="BE125" i="1"/>
  <c r="AH126" i="1"/>
  <c r="AL126" i="1"/>
  <c r="AM126" i="1" s="1"/>
  <c r="AD127" i="1"/>
  <c r="AF127" i="1"/>
  <c r="BF123" i="1"/>
  <c r="AL125" i="1"/>
  <c r="AM125" i="1" s="1"/>
  <c r="U126" i="1"/>
  <c r="BD126" i="1" s="1"/>
  <c r="AL123" i="1"/>
  <c r="AM123" i="1" s="1"/>
  <c r="AG317" i="7950"/>
  <c r="AG322" i="7950" s="1"/>
  <c r="AG323" i="7950" s="1"/>
  <c r="O313" i="7950" s="1"/>
  <c r="AR73" i="7953"/>
  <c r="AF221" i="7950"/>
  <c r="AF381" i="7950"/>
  <c r="AR81" i="7953"/>
  <c r="AC108" i="1"/>
  <c r="AF108" i="1"/>
  <c r="AD108" i="1"/>
  <c r="AG108" i="1"/>
  <c r="AE108" i="1"/>
  <c r="AH108" i="1"/>
  <c r="AM107" i="1"/>
  <c r="AG111" i="1"/>
  <c r="AG107" i="1"/>
  <c r="Z107" i="1"/>
  <c r="AF107" i="1" s="1"/>
  <c r="AL109" i="1"/>
  <c r="AM109" i="1" s="1"/>
  <c r="U109" i="1"/>
  <c r="BD109" i="1" s="1"/>
  <c r="Z111" i="1"/>
  <c r="AF111" i="1" s="1"/>
  <c r="BE93" i="1"/>
  <c r="BC192" i="1"/>
  <c r="AR72" i="7953"/>
  <c r="AL92" i="1"/>
  <c r="AM92" i="1" s="1"/>
  <c r="AD92" i="1"/>
  <c r="U92" i="1"/>
  <c r="BD92" i="1" s="1"/>
  <c r="AF237" i="7950"/>
  <c r="AC92" i="1"/>
  <c r="AR80" i="7953"/>
  <c r="AT62" i="1"/>
  <c r="AG285" i="7950"/>
  <c r="AG380" i="7950"/>
  <c r="AG386" i="7950" s="1"/>
  <c r="AG387" i="7950" s="1"/>
  <c r="O377" i="7950" s="1"/>
  <c r="AQ79" i="7953"/>
  <c r="AT61" i="1"/>
  <c r="AE77" i="1"/>
  <c r="BC336" i="1"/>
  <c r="AC79" i="1"/>
  <c r="BC94" i="1"/>
  <c r="BL69" i="1"/>
  <c r="BL82" i="1"/>
  <c r="AH79" i="1"/>
  <c r="AL79" i="1"/>
  <c r="AM79" i="1" s="1"/>
  <c r="AC77" i="1"/>
  <c r="AG205" i="7950"/>
  <c r="AG210" i="7950" s="1"/>
  <c r="AG211" i="7950" s="1"/>
  <c r="O201" i="7950" s="1"/>
  <c r="AQ78" i="7953"/>
  <c r="U79" i="1"/>
  <c r="BD79" i="1" s="1"/>
  <c r="AF79" i="1"/>
  <c r="AF172" i="7950"/>
  <c r="V60" i="2"/>
  <c r="W56" i="2"/>
  <c r="BC175" i="1"/>
  <c r="BC254" i="1"/>
  <c r="AR77" i="7953"/>
  <c r="BC189" i="1"/>
  <c r="BM70" i="1"/>
  <c r="W59" i="2"/>
  <c r="BM67" i="1"/>
  <c r="BC272" i="1"/>
  <c r="BL67" i="1"/>
  <c r="BC188" i="1"/>
  <c r="BC331" i="1"/>
  <c r="BC219" i="1"/>
  <c r="W55" i="2"/>
  <c r="AF252" i="7950"/>
  <c r="AG418" i="7950"/>
  <c r="AG419" i="7950" s="1"/>
  <c r="O409" i="7950" s="1"/>
  <c r="BC351" i="1"/>
  <c r="BC368" i="1"/>
  <c r="BC43" i="1"/>
  <c r="AM62" i="1"/>
  <c r="BM52" i="1"/>
  <c r="BC93" i="1"/>
  <c r="BC284" i="1"/>
  <c r="AC61" i="1"/>
  <c r="BK66" i="1"/>
  <c r="BC288" i="1"/>
  <c r="AD47" i="1"/>
  <c r="AF47" i="1"/>
  <c r="AE47" i="1"/>
  <c r="AC47" i="1"/>
  <c r="AH47" i="1"/>
  <c r="AG47" i="1"/>
  <c r="BL70" i="1"/>
  <c r="BM66" i="1"/>
  <c r="W60" i="2"/>
  <c r="F60" i="2" s="1"/>
  <c r="BM82" i="1"/>
  <c r="AL47" i="1"/>
  <c r="AM47" i="1" s="1"/>
  <c r="BC269" i="1"/>
  <c r="BC107" i="1"/>
  <c r="BC253" i="1"/>
  <c r="BC79" i="1"/>
  <c r="BC48" i="1"/>
  <c r="BC127" i="1"/>
  <c r="BC319" i="1"/>
  <c r="BC320" i="1"/>
  <c r="BC60" i="1"/>
  <c r="BC62" i="1"/>
  <c r="BC352" i="1"/>
  <c r="BC61" i="1"/>
  <c r="BC304" i="1"/>
  <c r="BC110" i="1"/>
  <c r="BL114" i="1"/>
  <c r="BM69" i="1"/>
  <c r="V55" i="2"/>
  <c r="BL54" i="1"/>
  <c r="BL66" i="1"/>
  <c r="W57" i="2"/>
  <c r="F57" i="2" s="1"/>
  <c r="AG301" i="7950"/>
  <c r="BL51" i="1"/>
  <c r="BC160" i="1"/>
  <c r="BC75" i="1"/>
  <c r="BC44" i="1"/>
  <c r="BC333" i="1"/>
  <c r="BC204" i="1"/>
  <c r="BC156" i="1"/>
  <c r="BC112" i="1"/>
  <c r="BC95" i="1"/>
  <c r="BC271" i="1"/>
  <c r="BC139" i="1"/>
  <c r="BC109" i="1"/>
  <c r="BC363" i="1"/>
  <c r="BK71" i="1"/>
  <c r="E70" i="1" s="1"/>
  <c r="U43" i="1"/>
  <c r="BL52" i="1"/>
  <c r="BC140" i="1"/>
  <c r="BC172" i="1"/>
  <c r="BC220" i="1"/>
  <c r="BC301" i="1"/>
  <c r="BC299" i="1"/>
  <c r="BC366" i="1"/>
  <c r="BC347" i="1"/>
  <c r="BC236" i="1"/>
  <c r="BC256" i="1"/>
  <c r="BC159" i="1"/>
  <c r="BC332" i="1"/>
  <c r="BC238" i="1"/>
  <c r="BC125" i="1"/>
  <c r="BC78" i="1"/>
  <c r="BC128" i="1"/>
  <c r="BC46" i="1"/>
  <c r="BC300" i="1"/>
  <c r="BC350" i="1"/>
  <c r="BM68" i="1"/>
  <c r="BL53" i="1"/>
  <c r="AL43" i="1"/>
  <c r="BK51" i="1"/>
  <c r="BC267" i="1"/>
  <c r="BC252" i="1"/>
  <c r="BC367" i="1"/>
  <c r="BC173" i="1"/>
  <c r="BC63" i="1"/>
  <c r="BC123" i="1"/>
  <c r="BC239" i="1"/>
  <c r="BC96" i="1"/>
  <c r="BC270" i="1"/>
  <c r="BC237" i="1"/>
  <c r="BC203" i="1"/>
  <c r="BC255" i="1"/>
  <c r="BC92" i="1"/>
  <c r="BC80" i="1"/>
  <c r="BC283" i="1"/>
  <c r="BC91" i="1"/>
  <c r="BC77" i="1"/>
  <c r="AR76" i="7953"/>
  <c r="AS105" i="1"/>
  <c r="AR71" i="7951" s="1"/>
  <c r="AR117" i="7951" s="1"/>
  <c r="BL71" i="1"/>
  <c r="BK53" i="1"/>
  <c r="BK68" i="1"/>
  <c r="AF413" i="7950"/>
  <c r="BC124" i="1"/>
  <c r="BC111" i="1"/>
  <c r="BC190" i="1"/>
  <c r="BC206" i="1"/>
  <c r="BC144" i="1"/>
  <c r="V57" i="2"/>
  <c r="BC221" i="1"/>
  <c r="BC45" i="1"/>
  <c r="BC348" i="1"/>
  <c r="BC365" i="1"/>
  <c r="BC158" i="1"/>
  <c r="BC76" i="1"/>
  <c r="BC47" i="1"/>
  <c r="BC303" i="1"/>
  <c r="BC171" i="1"/>
  <c r="AA46" i="1"/>
  <c r="AC46" i="1" s="1"/>
  <c r="BC59" i="1"/>
  <c r="W58" i="2"/>
  <c r="AG178" i="7950"/>
  <c r="AG179" i="7950" s="1"/>
  <c r="O169" i="7950" s="1"/>
  <c r="BM71" i="1"/>
  <c r="BK70" i="1"/>
  <c r="E69" i="1" s="1"/>
  <c r="BL68" i="1"/>
  <c r="BM53" i="1"/>
  <c r="BK67" i="1"/>
  <c r="BC142" i="1"/>
  <c r="BC251" i="1"/>
  <c r="BC286" i="1"/>
  <c r="BC157" i="1"/>
  <c r="BC318" i="1"/>
  <c r="BC223" i="1"/>
  <c r="BC126" i="1"/>
  <c r="BC349" i="1"/>
  <c r="BC222" i="1"/>
  <c r="BC143" i="1"/>
  <c r="BC335" i="1"/>
  <c r="BC205" i="1"/>
  <c r="BC187" i="1"/>
  <c r="BC141" i="1"/>
  <c r="BC364" i="1"/>
  <c r="BC224" i="1"/>
  <c r="BC208" i="1"/>
  <c r="AS46" i="7953"/>
  <c r="BC287" i="1"/>
  <c r="BC285" i="1"/>
  <c r="BC316" i="1"/>
  <c r="BC176" i="1"/>
  <c r="BC317" i="1"/>
  <c r="BC235" i="1"/>
  <c r="BC334" i="1"/>
  <c r="BC268" i="1"/>
  <c r="BC240" i="1"/>
  <c r="BC207" i="1"/>
  <c r="BC155" i="1"/>
  <c r="BC315" i="1"/>
  <c r="BC108" i="1"/>
  <c r="BC64" i="1"/>
  <c r="BC191" i="1"/>
  <c r="BC302" i="1"/>
  <c r="AF316" i="7950"/>
  <c r="AF396" i="7950"/>
  <c r="AG397" i="7950"/>
  <c r="AG402" i="7950" s="1"/>
  <c r="AG403" i="7950" s="1"/>
  <c r="O393" i="7950" s="1"/>
  <c r="AF412" i="7950"/>
  <c r="AF268" i="7950"/>
  <c r="AF365" i="7950"/>
  <c r="AH67" i="7947"/>
  <c r="AB67" i="7947"/>
  <c r="J67" i="7947"/>
  <c r="D67" i="7947"/>
  <c r="AT92" i="7949"/>
  <c r="AI92" i="7949" s="1"/>
  <c r="AW104" i="7949"/>
  <c r="C61" i="7947"/>
  <c r="AI142" i="7951"/>
  <c r="AL142" i="7951"/>
  <c r="AJ142" i="7951"/>
  <c r="AG142" i="7951"/>
  <c r="F114" i="7954"/>
  <c r="F119" i="7954"/>
  <c r="F197" i="7954"/>
  <c r="F137" i="7954"/>
  <c r="F53" i="7954"/>
  <c r="F151" i="7954"/>
  <c r="F321" i="7954"/>
  <c r="F144" i="7954"/>
  <c r="F196" i="7954"/>
  <c r="F277" i="7954"/>
  <c r="F301" i="7954"/>
  <c r="F295" i="7954"/>
  <c r="F282" i="7954"/>
  <c r="K282" i="7954" s="1"/>
  <c r="F291" i="7954"/>
  <c r="J291" i="7954" s="1"/>
  <c r="F82" i="7954"/>
  <c r="F297" i="7954"/>
  <c r="F166" i="7954"/>
  <c r="F169" i="7954"/>
  <c r="F327" i="7954"/>
  <c r="F52" i="7954"/>
  <c r="F105" i="7954"/>
  <c r="F268" i="7954"/>
  <c r="F273" i="7954"/>
  <c r="F299" i="7954"/>
  <c r="F228" i="7954"/>
  <c r="F305" i="7954"/>
  <c r="F320" i="7954"/>
  <c r="F153" i="7954"/>
  <c r="F307" i="7954"/>
  <c r="F226" i="7954"/>
  <c r="F183" i="7954"/>
  <c r="F275" i="7954"/>
  <c r="F300" i="7954"/>
  <c r="F91" i="7954"/>
  <c r="F308" i="7954"/>
  <c r="F313" i="7954"/>
  <c r="F155" i="7954"/>
  <c r="F92" i="7954"/>
  <c r="F195" i="7954"/>
  <c r="F258" i="7954"/>
  <c r="F296" i="7954"/>
  <c r="F125" i="7954"/>
  <c r="F239" i="7954"/>
  <c r="F133" i="7954"/>
  <c r="F78" i="7954"/>
  <c r="F117" i="7954"/>
  <c r="F95" i="7954"/>
  <c r="K95" i="7954" s="1"/>
  <c r="F134" i="7954"/>
  <c r="F101" i="7954"/>
  <c r="J101" i="7954" s="1"/>
  <c r="F142" i="7954"/>
  <c r="F322" i="7954"/>
  <c r="F72" i="7954"/>
  <c r="F180" i="7954"/>
  <c r="F185" i="7954"/>
  <c r="F270" i="7954"/>
  <c r="F75" i="7954"/>
  <c r="F85" i="7954"/>
  <c r="F330" i="7954"/>
  <c r="F64" i="7954"/>
  <c r="F298" i="7954"/>
  <c r="F254" i="7954"/>
  <c r="F232" i="7954"/>
  <c r="F135" i="7954"/>
  <c r="F67" i="7954"/>
  <c r="F138" i="7954"/>
  <c r="F285" i="7954"/>
  <c r="F262" i="7954"/>
  <c r="F293" i="7954"/>
  <c r="F200" i="7954"/>
  <c r="F163" i="7954"/>
  <c r="F69" i="7954"/>
  <c r="F227" i="7954"/>
  <c r="F311" i="7954"/>
  <c r="F103" i="7954"/>
  <c r="F333" i="7954"/>
  <c r="F141" i="7954"/>
  <c r="F115" i="7954"/>
  <c r="F98" i="7954"/>
  <c r="F272" i="7954"/>
  <c r="F128" i="7954"/>
  <c r="F173" i="7954"/>
  <c r="F204" i="7954"/>
  <c r="F161" i="7954"/>
  <c r="F93" i="7954"/>
  <c r="F236" i="7954"/>
  <c r="F150" i="7954"/>
  <c r="F130" i="7954"/>
  <c r="F192" i="7954"/>
  <c r="F314" i="7954"/>
  <c r="F147" i="7954"/>
  <c r="F269" i="7954"/>
  <c r="F109" i="7954"/>
  <c r="F49" i="7954"/>
  <c r="F87" i="7954"/>
  <c r="F294" i="7954"/>
  <c r="K294" i="7954" s="1"/>
  <c r="F267" i="7954"/>
  <c r="F89" i="7954"/>
  <c r="F287" i="7954"/>
  <c r="F79" i="7954"/>
  <c r="F62" i="7954"/>
  <c r="F265" i="7954"/>
  <c r="F266" i="7954"/>
  <c r="F160" i="7954"/>
  <c r="F55" i="7954"/>
  <c r="F242" i="7954"/>
  <c r="F116" i="7954"/>
  <c r="F123" i="7954"/>
  <c r="F41" i="7954"/>
  <c r="F244" i="7954"/>
  <c r="F149" i="7954"/>
  <c r="F162" i="7954"/>
  <c r="F257" i="7954"/>
  <c r="F63" i="7954"/>
  <c r="F171" i="7954"/>
  <c r="F235" i="7954"/>
  <c r="F207" i="7954"/>
  <c r="F250" i="7954"/>
  <c r="F324" i="7954"/>
  <c r="J324" i="7954" s="1"/>
  <c r="F46" i="7954"/>
  <c r="F179" i="7954"/>
  <c r="F97" i="7954"/>
  <c r="F58" i="7954"/>
  <c r="F276" i="7954"/>
  <c r="F217" i="7954"/>
  <c r="F145" i="7954"/>
  <c r="F240" i="7954"/>
  <c r="F219" i="7954"/>
  <c r="F42" i="7954"/>
  <c r="F157" i="7954"/>
  <c r="F229" i="7954"/>
  <c r="F159" i="7954"/>
  <c r="F263" i="7954"/>
  <c r="F90" i="7954"/>
  <c r="F61" i="7954"/>
  <c r="F234" i="7954"/>
  <c r="F290" i="7954"/>
  <c r="F316" i="7954"/>
  <c r="F181" i="7954"/>
  <c r="F312" i="7954"/>
  <c r="F221" i="7954"/>
  <c r="F152" i="7954"/>
  <c r="F280" i="7954"/>
  <c r="F88" i="7954"/>
  <c r="F59" i="7954"/>
  <c r="F193" i="7954"/>
  <c r="F260" i="7954"/>
  <c r="F102" i="7954"/>
  <c r="F60" i="7954"/>
  <c r="F259" i="7954"/>
  <c r="F56" i="7954"/>
  <c r="F108" i="7954"/>
  <c r="F165" i="7954"/>
  <c r="F111" i="7954"/>
  <c r="F44" i="7954"/>
  <c r="J44" i="7954" s="1"/>
  <c r="F70" i="7954"/>
  <c r="F251" i="7954"/>
  <c r="F187" i="7954"/>
  <c r="F43" i="7954"/>
  <c r="F261" i="7954"/>
  <c r="F80" i="7954"/>
  <c r="F86" i="7954"/>
  <c r="F51" i="7954"/>
  <c r="F203" i="7954"/>
  <c r="F334" i="7954"/>
  <c r="F107" i="7954"/>
  <c r="F292" i="7954"/>
  <c r="F158" i="7954"/>
  <c r="F225" i="7954"/>
  <c r="F202" i="7954"/>
  <c r="F170" i="7954"/>
  <c r="F252" i="7954"/>
  <c r="F121" i="7954"/>
  <c r="F48" i="7954"/>
  <c r="F213" i="7954"/>
  <c r="F172" i="7954"/>
  <c r="F96" i="7954"/>
  <c r="F304" i="7954"/>
  <c r="F168" i="7954"/>
  <c r="F127" i="7954"/>
  <c r="F210" i="7954"/>
  <c r="F303" i="7954"/>
  <c r="F222" i="7954"/>
  <c r="F212" i="7954"/>
  <c r="F284" i="7954"/>
  <c r="F50" i="7954"/>
  <c r="F310" i="7954"/>
  <c r="F136" i="7954"/>
  <c r="F118" i="7954"/>
  <c r="F335" i="7954"/>
  <c r="F146" i="7954"/>
  <c r="F288" i="7954"/>
  <c r="K288" i="7954" s="1"/>
  <c r="F47" i="7954"/>
  <c r="F186" i="7954"/>
  <c r="F337" i="7954"/>
  <c r="F188" i="7954"/>
  <c r="F243" i="7954"/>
  <c r="F211" i="7954"/>
  <c r="F57" i="7954"/>
  <c r="F325" i="7954"/>
  <c r="F255" i="7954"/>
  <c r="F178" i="7954"/>
  <c r="F132" i="7954"/>
  <c r="F184" i="7954"/>
  <c r="F319" i="7954"/>
  <c r="F271" i="7954"/>
  <c r="F175" i="7954"/>
  <c r="F245" i="7954"/>
  <c r="F167" i="7954"/>
  <c r="F283" i="7954"/>
  <c r="F174" i="7954"/>
  <c r="F241" i="7954"/>
  <c r="F131" i="7954"/>
  <c r="F74" i="7954"/>
  <c r="F315" i="7954"/>
  <c r="J315" i="7954" s="1"/>
  <c r="F331" i="7954"/>
  <c r="K331" i="7954" s="1"/>
  <c r="F246" i="7954"/>
  <c r="K246" i="7954" s="1"/>
  <c r="F124" i="7954"/>
  <c r="J124" i="7954" s="1"/>
  <c r="F120" i="7954"/>
  <c r="K120" i="7954" s="1"/>
  <c r="F233" i="7954"/>
  <c r="K233" i="7954" s="1"/>
  <c r="F84" i="7954"/>
  <c r="K84" i="7954" s="1"/>
  <c r="F326" i="7954"/>
  <c r="J326" i="7954" s="1"/>
  <c r="F194" i="7954"/>
  <c r="K194" i="7954" s="1"/>
  <c r="F215" i="7954"/>
  <c r="J215" i="7954" s="1"/>
  <c r="F206" i="7954"/>
  <c r="F237" i="7954"/>
  <c r="F77" i="7954"/>
  <c r="F216" i="7954"/>
  <c r="K216" i="7954" s="1"/>
  <c r="F323" i="7954"/>
  <c r="F81" i="7954"/>
  <c r="F176" i="7954"/>
  <c r="F126" i="7954"/>
  <c r="F66" i="7954"/>
  <c r="J66" i="7954" s="1"/>
  <c r="F99" i="7954"/>
  <c r="F231" i="7954"/>
  <c r="F338" i="7954"/>
  <c r="F113" i="7954"/>
  <c r="F148" i="7954"/>
  <c r="F143" i="7954"/>
  <c r="F247" i="7954"/>
  <c r="F309" i="7954"/>
  <c r="F76" i="7954"/>
  <c r="K76" i="7954" s="1"/>
  <c r="F274" i="7954"/>
  <c r="F238" i="7954"/>
  <c r="F106" i="7954"/>
  <c r="F208" i="7954"/>
  <c r="F223" i="7954"/>
  <c r="F198" i="7954"/>
  <c r="F122" i="7954"/>
  <c r="F139" i="7954"/>
  <c r="F100" i="7954"/>
  <c r="F332" i="7954"/>
  <c r="F249" i="7954"/>
  <c r="F230" i="7954"/>
  <c r="F154" i="7954"/>
  <c r="F248" i="7954"/>
  <c r="F199" i="7954"/>
  <c r="F278" i="7954"/>
  <c r="F156" i="7954"/>
  <c r="F339" i="7954"/>
  <c r="F317" i="7954"/>
  <c r="F140" i="7954"/>
  <c r="F220" i="7954"/>
  <c r="F104" i="7954"/>
  <c r="F289" i="7954"/>
  <c r="F190" i="7954"/>
  <c r="F110" i="7954"/>
  <c r="F340" i="7954"/>
  <c r="F256" i="7954"/>
  <c r="F253" i="7954"/>
  <c r="K253" i="7954" s="1"/>
  <c r="F94" i="7954"/>
  <c r="F281" i="7954"/>
  <c r="F45" i="7954"/>
  <c r="J45" i="7954" s="1"/>
  <c r="F209" i="7954"/>
  <c r="F189" i="7954"/>
  <c r="F336" i="7954"/>
  <c r="F54" i="7954"/>
  <c r="F112" i="7954"/>
  <c r="F286" i="7954"/>
  <c r="J286" i="7954" s="1"/>
  <c r="F306" i="7954"/>
  <c r="K306" i="7954" s="1"/>
  <c r="F191" i="7954"/>
  <c r="F205" i="7954"/>
  <c r="F65" i="7954"/>
  <c r="F264" i="7954"/>
  <c r="F177" i="7954"/>
  <c r="F73" i="7954"/>
  <c r="F302" i="7954"/>
  <c r="F182" i="7954"/>
  <c r="F329" i="7954"/>
  <c r="F224" i="7954"/>
  <c r="F214" i="7954"/>
  <c r="F164" i="7954"/>
  <c r="F68" i="7954"/>
  <c r="F129" i="7954"/>
  <c r="F83" i="7954"/>
  <c r="F201" i="7954"/>
  <c r="F328" i="7954"/>
  <c r="F279" i="7954"/>
  <c r="F318" i="7954"/>
  <c r="F71" i="7954"/>
  <c r="AF363" i="1"/>
  <c r="AH363" i="1"/>
  <c r="AC363" i="1"/>
  <c r="AE363" i="1"/>
  <c r="AD317" i="1"/>
  <c r="AH317" i="1"/>
  <c r="AF317" i="1"/>
  <c r="AG317" i="1"/>
  <c r="AC317" i="1"/>
  <c r="AE317" i="1"/>
  <c r="AH44" i="3"/>
  <c r="AH50" i="3"/>
  <c r="AH58" i="3"/>
  <c r="AH55" i="3"/>
  <c r="AH54" i="3"/>
  <c r="AH46" i="3"/>
  <c r="AH47" i="3"/>
  <c r="AH52" i="3"/>
  <c r="AH59" i="3"/>
  <c r="AH48" i="3"/>
  <c r="AH61" i="3"/>
  <c r="AH45" i="3"/>
  <c r="AH51" i="3"/>
  <c r="AH60" i="3"/>
  <c r="AH49" i="3"/>
  <c r="BE104" i="7949"/>
  <c r="BD104" i="7949"/>
  <c r="AD83" i="7951"/>
  <c r="AE83" i="7951"/>
  <c r="AI101" i="7951"/>
  <c r="AJ101" i="7951"/>
  <c r="AL101" i="7951"/>
  <c r="AS73" i="7951"/>
  <c r="AG101" i="7951"/>
  <c r="AL116" i="7951"/>
  <c r="AJ116" i="7951"/>
  <c r="AG116" i="7951"/>
  <c r="AI116" i="7951"/>
  <c r="BG124" i="1"/>
  <c r="W125" i="1"/>
  <c r="W93" i="1"/>
  <c r="BG92" i="1"/>
  <c r="V58" i="2" s="1"/>
  <c r="I316" i="7950"/>
  <c r="AT316" i="7950"/>
  <c r="AU316" i="7950" s="1"/>
  <c r="AQ316" i="7950"/>
  <c r="AR316" i="7950"/>
  <c r="G316" i="7950"/>
  <c r="E316" i="7950"/>
  <c r="AP204" i="7950"/>
  <c r="W108" i="1"/>
  <c r="BG107" i="1"/>
  <c r="K411" i="7950"/>
  <c r="M299" i="7950"/>
  <c r="AZ299" i="7950"/>
  <c r="AP300" i="7950" s="1"/>
  <c r="AX299" i="7950"/>
  <c r="AX267" i="7950"/>
  <c r="M267" i="7950"/>
  <c r="AW267" i="7950"/>
  <c r="AV187" i="7950"/>
  <c r="K187" i="7950"/>
  <c r="BM114" i="1"/>
  <c r="BK114" i="1"/>
  <c r="BI115" i="1"/>
  <c r="AY267" i="7950"/>
  <c r="AP268" i="7950" s="1"/>
  <c r="AF144" i="7950"/>
  <c r="AF145" i="7950"/>
  <c r="AF147" i="7950"/>
  <c r="V153" i="7950"/>
  <c r="C137" i="7950"/>
  <c r="AF146" i="7950"/>
  <c r="J53" i="7955"/>
  <c r="K53" i="7955"/>
  <c r="BI129" i="1"/>
  <c r="BI130" i="1" s="1"/>
  <c r="AB139" i="1"/>
  <c r="C121" i="1"/>
  <c r="E96" i="1"/>
  <c r="BI98" i="1"/>
  <c r="BI55" i="1"/>
  <c r="BK54" i="1"/>
  <c r="E53" i="1" s="1"/>
  <c r="BM54" i="1"/>
  <c r="AQ59" i="7951"/>
  <c r="AS75" i="7951"/>
  <c r="AT59" i="7951"/>
  <c r="AS59" i="7951"/>
  <c r="AS66" i="7951"/>
  <c r="AA129" i="7951"/>
  <c r="AA130" i="7951" s="1"/>
  <c r="AA131" i="7951" s="1"/>
  <c r="AA132" i="7951" s="1"/>
  <c r="AA134" i="7951" s="1"/>
  <c r="AA135" i="7951" s="1"/>
  <c r="AA136" i="7951" s="1"/>
  <c r="AA137" i="7951" s="1"/>
  <c r="AA139" i="7951" s="1"/>
  <c r="AA140" i="7951" s="1"/>
  <c r="AA141" i="7951" s="1"/>
  <c r="AA142" i="7951" s="1"/>
  <c r="I353" i="7955"/>
  <c r="I203" i="7955"/>
  <c r="I503" i="7955"/>
  <c r="I253" i="7955"/>
  <c r="AZ395" i="7950"/>
  <c r="AW395" i="7950"/>
  <c r="AR66" i="7951"/>
  <c r="AX59" i="7951"/>
  <c r="AV66" i="7951"/>
  <c r="M171" i="7950"/>
  <c r="AW171" i="7950"/>
  <c r="AX171" i="7950"/>
  <c r="AF188" i="7950"/>
  <c r="AG188" i="7950"/>
  <c r="AE347" i="1"/>
  <c r="AF347" i="1"/>
  <c r="AP106" i="7949"/>
  <c r="AJ135" i="7951"/>
  <c r="AF348" i="7950"/>
  <c r="AG348" i="7950"/>
  <c r="BK189" i="2"/>
  <c r="BJ189" i="2"/>
  <c r="E299" i="7950"/>
  <c r="BG62" i="1"/>
  <c r="BK69" i="1" s="1"/>
  <c r="W63" i="1"/>
  <c r="BG63" i="1" s="1"/>
  <c r="AL64" i="7951"/>
  <c r="AJ64" i="7951"/>
  <c r="AI64" i="7951"/>
  <c r="AK123" i="7951"/>
  <c r="AH123" i="7951"/>
  <c r="AC267" i="1"/>
  <c r="AH267" i="1"/>
  <c r="AF267" i="1"/>
  <c r="AL105" i="7951"/>
  <c r="AH105" i="7951"/>
  <c r="AK105" i="7951"/>
  <c r="AJ105" i="7951"/>
  <c r="AI105" i="7951"/>
  <c r="AG105" i="7951"/>
  <c r="BM50" i="1"/>
  <c r="AN191" i="2"/>
  <c r="BA191" i="2"/>
  <c r="BI83" i="1"/>
  <c r="BK82" i="1"/>
  <c r="D68" i="3"/>
  <c r="D74" i="3"/>
  <c r="D71" i="3"/>
  <c r="D70" i="3"/>
  <c r="D69" i="3"/>
  <c r="D73" i="3"/>
  <c r="AJ94" i="7951"/>
  <c r="AL94" i="7951"/>
  <c r="AI94" i="7951"/>
  <c r="AG94" i="7951"/>
  <c r="AI112" i="7951"/>
  <c r="AG112" i="7951"/>
  <c r="AE207" i="1"/>
  <c r="AF207" i="1"/>
  <c r="AC207" i="1"/>
  <c r="G299" i="7950"/>
  <c r="AZ59" i="3"/>
  <c r="AZ50" i="3"/>
  <c r="BD50" i="3" s="1"/>
  <c r="AZ51" i="3"/>
  <c r="AZ54" i="3"/>
  <c r="AZ44" i="3"/>
  <c r="AH175" i="1"/>
  <c r="AE175" i="1"/>
  <c r="AF175" i="1"/>
  <c r="AC175" i="1"/>
  <c r="AF94" i="1"/>
  <c r="AC94" i="1"/>
  <c r="AH94" i="1"/>
  <c r="AE94" i="1"/>
  <c r="AD94" i="1"/>
  <c r="AK70" i="7951"/>
  <c r="AL70" i="7951"/>
  <c r="AJ70" i="7951"/>
  <c r="AI70" i="7951"/>
  <c r="AH70" i="7951"/>
  <c r="AG70" i="7951"/>
  <c r="AC365" i="1"/>
  <c r="W79" i="1"/>
  <c r="BG79" i="1" s="1"/>
  <c r="AE255" i="1"/>
  <c r="BD115" i="2"/>
  <c r="AL131" i="7951"/>
  <c r="BM51" i="1"/>
  <c r="AL82" i="7951"/>
  <c r="AK82" i="7951"/>
  <c r="AJ82" i="7951"/>
  <c r="AG78" i="7951"/>
  <c r="BG77" i="1"/>
  <c r="AJ78" i="7951"/>
  <c r="BO81" i="7951"/>
  <c r="BO99" i="7951"/>
  <c r="BO98" i="7951"/>
  <c r="BO76" i="7951"/>
  <c r="BO57" i="7951"/>
  <c r="BO111" i="7951"/>
  <c r="AC173" i="1"/>
  <c r="AG173" i="1"/>
  <c r="AH140" i="7951"/>
  <c r="AK140" i="7951"/>
  <c r="AJ140" i="7951"/>
  <c r="AG369" i="7950"/>
  <c r="AD364" i="7950"/>
  <c r="AH67" i="7951"/>
  <c r="AK67" i="7951"/>
  <c r="AG131" i="7951"/>
  <c r="AH188" i="1"/>
  <c r="AI78" i="7951"/>
  <c r="AF187" i="1"/>
  <c r="AQ331" i="7950"/>
  <c r="J46" i="3"/>
  <c r="J47" i="3"/>
  <c r="AH271" i="7950"/>
  <c r="AG271" i="7950"/>
  <c r="AH272" i="7950"/>
  <c r="BD106" i="2"/>
  <c r="AH88" i="7951"/>
  <c r="AJ88" i="7951"/>
  <c r="AI88" i="7951"/>
  <c r="AF157" i="1"/>
  <c r="AH77" i="1"/>
  <c r="AI69" i="7951"/>
  <c r="AI140" i="7951"/>
  <c r="C62" i="7947"/>
  <c r="AT93" i="7949"/>
  <c r="AI93" i="7949" s="1"/>
  <c r="AD114" i="7951"/>
  <c r="AE114" i="7951"/>
  <c r="BG57" i="7951"/>
  <c r="AX190" i="7949"/>
  <c r="AX189" i="7949"/>
  <c r="AX188" i="7949"/>
  <c r="AX187" i="7949"/>
  <c r="AX186" i="7949"/>
  <c r="AX185" i="7949"/>
  <c r="AX184" i="7949"/>
  <c r="AX183" i="7949"/>
  <c r="AX182" i="7949"/>
  <c r="AX181" i="7949"/>
  <c r="AH351" i="7950"/>
  <c r="BE112" i="2"/>
  <c r="BD112" i="2" s="1"/>
  <c r="AJ65" i="7951"/>
  <c r="E303" i="7955"/>
  <c r="Y141" i="7951"/>
  <c r="BE139" i="1"/>
  <c r="BC61" i="2"/>
  <c r="U157" i="1"/>
  <c r="AQ75" i="3" s="1"/>
  <c r="AL77" i="1"/>
  <c r="AM77" i="1" s="1"/>
  <c r="AG400" i="7950"/>
  <c r="BG112" i="2"/>
  <c r="AL363" i="1"/>
  <c r="AM363" i="1" s="1"/>
  <c r="BF72" i="3"/>
  <c r="BA173" i="2"/>
  <c r="BD110" i="7949"/>
  <c r="BH113" i="2"/>
  <c r="BJ113" i="2" s="1"/>
  <c r="BH107" i="2"/>
  <c r="BJ107" i="2" s="1"/>
  <c r="Y68" i="7951"/>
  <c r="Y104" i="7951"/>
  <c r="BC87" i="2"/>
  <c r="BL87" i="2" s="1"/>
  <c r="Z156" i="1"/>
  <c r="AL223" i="1"/>
  <c r="AM223" i="1" s="1"/>
  <c r="AK97" i="7949"/>
  <c r="AJ97" i="7949"/>
  <c r="AW59" i="7951"/>
  <c r="AP66" i="7951"/>
  <c r="AO66" i="7951"/>
  <c r="AU59" i="7951"/>
  <c r="AT66" i="7951"/>
  <c r="K283" i="7950"/>
  <c r="AV283" i="7950"/>
  <c r="AQ66" i="7951"/>
  <c r="AW79" i="7951"/>
  <c r="AW66" i="7951"/>
  <c r="AR59" i="7951"/>
  <c r="AO59" i="7951"/>
  <c r="AY41" i="3"/>
  <c r="AT56" i="3" s="1"/>
  <c r="AH56" i="3"/>
  <c r="V56" i="3"/>
  <c r="J56" i="3"/>
  <c r="V57" i="3"/>
  <c r="AZ57" i="3"/>
  <c r="AZ56" i="3"/>
  <c r="AH57" i="3"/>
  <c r="AB56" i="3"/>
  <c r="P57" i="3"/>
  <c r="J57" i="3"/>
  <c r="AB57" i="3"/>
  <c r="P56" i="3"/>
  <c r="AN57" i="3"/>
  <c r="AN56" i="3"/>
  <c r="AH185" i="7949"/>
  <c r="AS185" i="7949"/>
  <c r="AH181" i="7949"/>
  <c r="AS181" i="7949"/>
  <c r="AH239" i="1"/>
  <c r="AE239" i="1"/>
  <c r="AG239" i="1"/>
  <c r="AC239" i="1"/>
  <c r="AD239" i="1"/>
  <c r="AF239" i="1"/>
  <c r="AE348" i="1"/>
  <c r="AF348" i="1"/>
  <c r="AH348" i="1"/>
  <c r="AE367" i="1"/>
  <c r="AF367" i="1"/>
  <c r="AD367" i="1"/>
  <c r="AH367" i="1"/>
  <c r="AC367" i="1"/>
  <c r="AG367" i="1"/>
  <c r="AC268" i="1"/>
  <c r="AH268" i="1"/>
  <c r="AE268" i="1"/>
  <c r="AF268" i="1"/>
  <c r="BD77" i="1"/>
  <c r="K54" i="3"/>
  <c r="M54" i="3"/>
  <c r="N54" i="3"/>
  <c r="AH220" i="1"/>
  <c r="AC220" i="1"/>
  <c r="AF220" i="1"/>
  <c r="BA194" i="2"/>
  <c r="AY194" i="2"/>
  <c r="AH62" i="1"/>
  <c r="AD62" i="1"/>
  <c r="AE62" i="1"/>
  <c r="AF62" i="1"/>
  <c r="AC62" i="1"/>
  <c r="AG62" i="1"/>
  <c r="CI374" i="2"/>
  <c r="K52" i="3"/>
  <c r="N52" i="3"/>
  <c r="AQ251" i="7950"/>
  <c r="AR251" i="7950"/>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P52" i="3"/>
  <c r="P48" i="3"/>
  <c r="P45" i="3"/>
  <c r="P49" i="3"/>
  <c r="P47" i="3"/>
  <c r="P51" i="3"/>
  <c r="P46" i="3"/>
  <c r="P53" i="3"/>
  <c r="BD62" i="1"/>
  <c r="AB51" i="3"/>
  <c r="AB59" i="3"/>
  <c r="AB46" i="3"/>
  <c r="AB52" i="3"/>
  <c r="AB53" i="3"/>
  <c r="AB50" i="3"/>
  <c r="AB45" i="3"/>
  <c r="AB55" i="3"/>
  <c r="CI678" i="2"/>
  <c r="BG45" i="1"/>
  <c r="BK52" i="1" s="1"/>
  <c r="AE238" i="1"/>
  <c r="AI135" i="7951"/>
  <c r="BL50" i="1"/>
  <c r="AL81" i="7951"/>
  <c r="AJ81" i="7951"/>
  <c r="AG81" i="7951"/>
  <c r="AG135" i="7951"/>
  <c r="BK50" i="1"/>
  <c r="AG130" i="7951"/>
  <c r="AL130" i="7951"/>
  <c r="AL75" i="7951"/>
  <c r="AG75" i="7951"/>
  <c r="AK75" i="7951"/>
  <c r="AJ75" i="7951"/>
  <c r="AH75" i="7951"/>
  <c r="AH114" i="7951"/>
  <c r="AJ114" i="7951"/>
  <c r="AK114" i="7951"/>
  <c r="CI369" i="2"/>
  <c r="AL123" i="7951"/>
  <c r="AI123" i="7951"/>
  <c r="AJ123" i="7951"/>
  <c r="AG123" i="7951"/>
  <c r="BL164" i="2"/>
  <c r="BL62" i="2"/>
  <c r="BD107" i="2"/>
  <c r="AH300" i="1"/>
  <c r="AC300" i="1"/>
  <c r="AF300" i="1"/>
  <c r="AF43" i="1"/>
  <c r="AH43" i="1"/>
  <c r="AE43" i="1"/>
  <c r="AG43" i="1"/>
  <c r="AC43" i="1"/>
  <c r="BK102" i="2"/>
  <c r="BJ102" i="2"/>
  <c r="CI679" i="2"/>
  <c r="AD43" i="1"/>
  <c r="AG44" i="1"/>
  <c r="AC44" i="1"/>
  <c r="AD44" i="1"/>
  <c r="AH44" i="1"/>
  <c r="AE44" i="1"/>
  <c r="AC174" i="1"/>
  <c r="AE174" i="1"/>
  <c r="BD193" i="2"/>
  <c r="AD285" i="1"/>
  <c r="AI103" i="7951"/>
  <c r="AG77" i="1"/>
  <c r="AD75" i="1"/>
  <c r="AG75" i="1"/>
  <c r="AJ103" i="7951"/>
  <c r="AX92" i="7949"/>
  <c r="AD84" i="7949" s="1"/>
  <c r="AD86" i="7949" s="1"/>
  <c r="AL78" i="7951"/>
  <c r="E331" i="7950"/>
  <c r="AH94" i="7951"/>
  <c r="BK188" i="2"/>
  <c r="AY188" i="2"/>
  <c r="V73" i="3"/>
  <c r="V68" i="3"/>
  <c r="AH304" i="7950"/>
  <c r="AD300" i="7950"/>
  <c r="AC75" i="1"/>
  <c r="AC285" i="1"/>
  <c r="AF77" i="1"/>
  <c r="AT97" i="7949"/>
  <c r="AI97" i="7949" s="1"/>
  <c r="AW109" i="7949"/>
  <c r="BJ115" i="2"/>
  <c r="AL87" i="7951"/>
  <c r="U189" i="1"/>
  <c r="BD189" i="1" s="1"/>
  <c r="BD303" i="1"/>
  <c r="BE303" i="1"/>
  <c r="U173" i="1"/>
  <c r="BE173" i="1"/>
  <c r="BD286" i="1"/>
  <c r="BE286" i="1"/>
  <c r="BF63" i="1"/>
  <c r="AL63" i="1"/>
  <c r="AL303" i="1"/>
  <c r="AM303" i="1" s="1"/>
  <c r="AA303" i="1"/>
  <c r="Z303" i="1"/>
  <c r="BC53" i="2"/>
  <c r="AB53" i="2"/>
  <c r="AB59" i="2"/>
  <c r="BC85" i="2"/>
  <c r="BC59" i="2"/>
  <c r="AA123" i="1"/>
  <c r="Z123" i="1"/>
  <c r="BC84" i="2"/>
  <c r="AB58" i="2"/>
  <c r="BC70" i="2"/>
  <c r="AC44" i="2"/>
  <c r="AH99" i="7949"/>
  <c r="AH92" i="7949"/>
  <c r="AH93" i="7949"/>
  <c r="AH94" i="7949"/>
  <c r="AH98" i="7949"/>
  <c r="AH91" i="7949"/>
  <c r="AH90" i="7949"/>
  <c r="AH95" i="7949"/>
  <c r="AH96" i="7949"/>
  <c r="K218" i="7954" l="1"/>
  <c r="AF236" i="7950"/>
  <c r="I291" i="7954"/>
  <c r="I218" i="7954"/>
  <c r="J282" i="7954"/>
  <c r="AG354" i="7950"/>
  <c r="AG355" i="7950" s="1"/>
  <c r="O345" i="7950" s="1"/>
  <c r="J194" i="7954"/>
  <c r="I289" i="7954"/>
  <c r="I96" i="7954"/>
  <c r="K215" i="7954"/>
  <c r="J84" i="7954"/>
  <c r="AE46" i="1"/>
  <c r="AG332" i="7950"/>
  <c r="AG338" i="7950" s="1"/>
  <c r="AG339" i="7950" s="1"/>
  <c r="O329" i="7950" s="1"/>
  <c r="AO46" i="7952"/>
  <c r="AR46" i="7952" s="1"/>
  <c r="AO50" i="7952"/>
  <c r="AR50" i="7952" s="1"/>
  <c r="AO42" i="7952"/>
  <c r="AR42" i="7952" s="1"/>
  <c r="AO49" i="7952"/>
  <c r="AR49" i="7952" s="1"/>
  <c r="AO44" i="7952"/>
  <c r="AR44" i="7952" s="1"/>
  <c r="AO51" i="7952"/>
  <c r="AR51" i="7952" s="1"/>
  <c r="AJ90" i="7949"/>
  <c r="AK90" i="7949"/>
  <c r="AK93" i="7949"/>
  <c r="AJ93" i="7949"/>
  <c r="CC368" i="7949"/>
  <c r="AF253" i="7950"/>
  <c r="K235" i="7950"/>
  <c r="AV235" i="7950"/>
  <c r="E251" i="7950"/>
  <c r="AT251" i="7950"/>
  <c r="AU251" i="7950" s="1"/>
  <c r="I251" i="7950"/>
  <c r="G251" i="7950"/>
  <c r="CC97" i="7949"/>
  <c r="CC369" i="7949"/>
  <c r="AD85" i="7949"/>
  <c r="CI74" i="2"/>
  <c r="CI373" i="2"/>
  <c r="AQ363" i="7950"/>
  <c r="I363" i="7950"/>
  <c r="AT363" i="7950"/>
  <c r="AU363" i="7950" s="1"/>
  <c r="E363" i="7950"/>
  <c r="AR363" i="7950"/>
  <c r="G363" i="7950"/>
  <c r="AO48" i="7952"/>
  <c r="AR48" i="7952" s="1"/>
  <c r="AO45" i="7952"/>
  <c r="AR45" i="7952" s="1"/>
  <c r="AO43" i="7952"/>
  <c r="AR43" i="7952" s="1"/>
  <c r="I325" i="7954"/>
  <c r="K291" i="7954"/>
  <c r="I324" i="7954"/>
  <c r="K324" i="7954"/>
  <c r="I194" i="7954"/>
  <c r="K286" i="7954"/>
  <c r="I256" i="7954"/>
  <c r="I257" i="7954"/>
  <c r="I135" i="7954"/>
  <c r="I158" i="7954"/>
  <c r="I195" i="7954"/>
  <c r="J120" i="7954"/>
  <c r="I121" i="7954"/>
  <c r="I331" i="7954"/>
  <c r="J95" i="7954"/>
  <c r="J294" i="7954"/>
  <c r="I326" i="7954"/>
  <c r="J288" i="7954"/>
  <c r="K315" i="7954"/>
  <c r="J331" i="7954"/>
  <c r="I84" i="7954"/>
  <c r="I306" i="7954"/>
  <c r="J253" i="7954"/>
  <c r="K326" i="7954"/>
  <c r="I210" i="7954"/>
  <c r="J306" i="7954"/>
  <c r="I307" i="7954"/>
  <c r="K134" i="7954"/>
  <c r="I246" i="7954"/>
  <c r="I247" i="7954"/>
  <c r="J246" i="7954"/>
  <c r="I76" i="7954"/>
  <c r="I316" i="7954"/>
  <c r="I157" i="7954"/>
  <c r="I97" i="7954"/>
  <c r="I315" i="7954"/>
  <c r="I85" i="7954"/>
  <c r="K101" i="7954"/>
  <c r="I294" i="7954"/>
  <c r="J97" i="7954"/>
  <c r="K97" i="7954"/>
  <c r="I125" i="7954"/>
  <c r="J209" i="7954"/>
  <c r="K124" i="7954"/>
  <c r="I77" i="7954"/>
  <c r="J76" i="7954"/>
  <c r="I45" i="7954"/>
  <c r="I253" i="7954"/>
  <c r="I327" i="7954"/>
  <c r="I44" i="7954"/>
  <c r="AF220" i="7950"/>
  <c r="AF349" i="7950"/>
  <c r="AJ98" i="7949"/>
  <c r="AK98" i="7949"/>
  <c r="AK94" i="7949"/>
  <c r="AJ94" i="7949"/>
  <c r="AJ99" i="7949"/>
  <c r="AK99" i="7949"/>
  <c r="AJ92" i="7949"/>
  <c r="AK92" i="7949"/>
  <c r="AJ95" i="7949"/>
  <c r="AK95" i="7949"/>
  <c r="AK91" i="7949"/>
  <c r="AJ91" i="7949"/>
  <c r="AK96" i="7949"/>
  <c r="AJ96" i="7949"/>
  <c r="CI69" i="2"/>
  <c r="CI68" i="2"/>
  <c r="AP103" i="7949"/>
  <c r="AT103" i="7949"/>
  <c r="AT104" i="7949" s="1"/>
  <c r="AT105" i="7949" s="1"/>
  <c r="AT106" i="7949" s="1"/>
  <c r="AT107" i="7949" s="1"/>
  <c r="AT108" i="7949" s="1"/>
  <c r="AT109" i="7949" s="1"/>
  <c r="AT110" i="7949" s="1"/>
  <c r="AT111" i="7949" s="1"/>
  <c r="I331" i="7950"/>
  <c r="G331" i="7950"/>
  <c r="AR331" i="7950"/>
  <c r="AT331" i="7950"/>
  <c r="AU331" i="7950" s="1"/>
  <c r="CC647" i="7949"/>
  <c r="M379" i="7950"/>
  <c r="AW379" i="7950"/>
  <c r="AZ379" i="7950"/>
  <c r="AP380" i="7950" s="1"/>
  <c r="AY379" i="7950"/>
  <c r="AX379" i="7950"/>
  <c r="CI673" i="2"/>
  <c r="E347" i="7950"/>
  <c r="AR347" i="7950"/>
  <c r="G347" i="7950"/>
  <c r="AQ347" i="7950"/>
  <c r="AT347" i="7950"/>
  <c r="AU347" i="7950" s="1"/>
  <c r="CI676" i="2"/>
  <c r="CI73" i="2"/>
  <c r="AR219" i="7950"/>
  <c r="AQ219" i="7950"/>
  <c r="I219" i="7950"/>
  <c r="AT219" i="7950"/>
  <c r="AU219" i="7950" s="1"/>
  <c r="E219" i="7950"/>
  <c r="G219" i="7950"/>
  <c r="CI378" i="2"/>
  <c r="CC645" i="7949"/>
  <c r="CC91" i="7949"/>
  <c r="CH91" i="7949" s="1"/>
  <c r="CL89" i="7949" s="1"/>
  <c r="CC373" i="7949"/>
  <c r="CC376" i="7949"/>
  <c r="CI370" i="2"/>
  <c r="CC374" i="7949"/>
  <c r="CC93" i="7949"/>
  <c r="CI674" i="2"/>
  <c r="CC94" i="7949"/>
  <c r="CC370" i="7949"/>
  <c r="T48" i="7952"/>
  <c r="U48" i="7952" s="1"/>
  <c r="D48" i="7952" s="1"/>
  <c r="T49" i="7952"/>
  <c r="U49" i="7952" s="1"/>
  <c r="D49" i="7952" s="1"/>
  <c r="T47" i="7952"/>
  <c r="U47" i="7952" s="1"/>
  <c r="D47" i="7952" s="1"/>
  <c r="T46" i="7952"/>
  <c r="U46" i="7952" s="1"/>
  <c r="D46" i="7952" s="1"/>
  <c r="CC650" i="7949"/>
  <c r="CC652" i="7949"/>
  <c r="CI77" i="2"/>
  <c r="CI76" i="2"/>
  <c r="CC648" i="7949"/>
  <c r="CC96" i="7949"/>
  <c r="E66" i="1"/>
  <c r="E67" i="1"/>
  <c r="E52" i="1"/>
  <c r="E51" i="1"/>
  <c r="E65" i="1"/>
  <c r="E68" i="1"/>
  <c r="AG290" i="7950"/>
  <c r="AG291" i="7950" s="1"/>
  <c r="O281" i="7950" s="1"/>
  <c r="AE350" i="1"/>
  <c r="AC350" i="1"/>
  <c r="AH350" i="1"/>
  <c r="AM286" i="1"/>
  <c r="AG194" i="7950"/>
  <c r="AG195" i="7950" s="1"/>
  <c r="O185" i="7950" s="1"/>
  <c r="AH285" i="1"/>
  <c r="AG285" i="1"/>
  <c r="AF285" i="1"/>
  <c r="AE285" i="1"/>
  <c r="AE270" i="1"/>
  <c r="AH270" i="1"/>
  <c r="AC270" i="1"/>
  <c r="AF270" i="1"/>
  <c r="AF255" i="1"/>
  <c r="AC255" i="1"/>
  <c r="AG251" i="1"/>
  <c r="AD251" i="1"/>
  <c r="AF251" i="1"/>
  <c r="AH255" i="1"/>
  <c r="F58" i="2"/>
  <c r="AE204" i="1"/>
  <c r="AC204" i="1"/>
  <c r="AH204" i="1"/>
  <c r="AF204" i="1"/>
  <c r="AC189" i="1"/>
  <c r="AH189" i="1"/>
  <c r="AE189" i="1"/>
  <c r="AQ61" i="3"/>
  <c r="AF60" i="3"/>
  <c r="G67" i="3"/>
  <c r="G71" i="3"/>
  <c r="BC54" i="3"/>
  <c r="AE159" i="1"/>
  <c r="AC159" i="1"/>
  <c r="AH159" i="1"/>
  <c r="BD54" i="3"/>
  <c r="BC52" i="3"/>
  <c r="AE74" i="3"/>
  <c r="AH140" i="1"/>
  <c r="AE140" i="1"/>
  <c r="AC140" i="1"/>
  <c r="S54" i="3"/>
  <c r="AT63" i="1"/>
  <c r="Z45" i="3"/>
  <c r="R54" i="3"/>
  <c r="AR49" i="3"/>
  <c r="AO74" i="3"/>
  <c r="BA54" i="3"/>
  <c r="T54" i="3"/>
  <c r="AE107" i="1"/>
  <c r="AH107" i="1"/>
  <c r="AC107" i="1"/>
  <c r="H75" i="3"/>
  <c r="Q54" i="3"/>
  <c r="AE111" i="1"/>
  <c r="AC111" i="1"/>
  <c r="AH111" i="1"/>
  <c r="E50" i="1"/>
  <c r="F55" i="2"/>
  <c r="E81" i="1"/>
  <c r="E113" i="1"/>
  <c r="C58" i="7955"/>
  <c r="G41" i="3"/>
  <c r="E41" i="3" s="1"/>
  <c r="AT59" i="1"/>
  <c r="AG46" i="1"/>
  <c r="AF46" i="1"/>
  <c r="AD46" i="1"/>
  <c r="AS45" i="7953"/>
  <c r="AM43" i="1"/>
  <c r="M52" i="3"/>
  <c r="BA46" i="3"/>
  <c r="BB46" i="3"/>
  <c r="BD46" i="3"/>
  <c r="BD43" i="1"/>
  <c r="BC46" i="3"/>
  <c r="L52" i="3"/>
  <c r="O52" i="3" s="1"/>
  <c r="AH46" i="1"/>
  <c r="AQ46" i="7953"/>
  <c r="AR46" i="7953"/>
  <c r="G41" i="7947"/>
  <c r="E41" i="7947" s="1"/>
  <c r="F56" i="7949"/>
  <c r="G56" i="7949" s="1"/>
  <c r="AT300" i="7950"/>
  <c r="AU300" i="7950" s="1"/>
  <c r="E300" i="7950"/>
  <c r="AR300" i="7950"/>
  <c r="AQ300" i="7950"/>
  <c r="I300" i="7950"/>
  <c r="G300" i="7950"/>
  <c r="G268" i="7950"/>
  <c r="I268" i="7950"/>
  <c r="E268" i="7950"/>
  <c r="AT268" i="7950"/>
  <c r="AU268" i="7950" s="1"/>
  <c r="AR268" i="7950"/>
  <c r="AQ268" i="7950"/>
  <c r="G204" i="7950"/>
  <c r="AR204" i="7950"/>
  <c r="AQ204" i="7950"/>
  <c r="AT204" i="7950"/>
  <c r="AU204" i="7950" s="1"/>
  <c r="I204" i="7950"/>
  <c r="E204" i="7950"/>
  <c r="AL54" i="3"/>
  <c r="AJ54" i="3"/>
  <c r="K340" i="7954"/>
  <c r="I340" i="7954"/>
  <c r="J340" i="7954"/>
  <c r="J203" i="7954"/>
  <c r="I203" i="7954"/>
  <c r="K203" i="7954"/>
  <c r="K276" i="7954"/>
  <c r="I276" i="7954"/>
  <c r="J276" i="7954"/>
  <c r="I333" i="7954"/>
  <c r="K197" i="7954"/>
  <c r="J197" i="7954"/>
  <c r="I197" i="7954"/>
  <c r="BD44" i="3"/>
  <c r="AH62" i="7947"/>
  <c r="AA58" i="7947"/>
  <c r="V62" i="7947" s="1"/>
  <c r="P62" i="7947"/>
  <c r="J62" i="7947"/>
  <c r="AB62" i="7947"/>
  <c r="D62" i="7947"/>
  <c r="I318" i="7954"/>
  <c r="J318" i="7954"/>
  <c r="K318" i="7954"/>
  <c r="J156" i="7954"/>
  <c r="I156" i="7954"/>
  <c r="K156" i="7954"/>
  <c r="J231" i="7954"/>
  <c r="I231" i="7954"/>
  <c r="K231" i="7954"/>
  <c r="K132" i="7954"/>
  <c r="J132" i="7954"/>
  <c r="I132" i="7954"/>
  <c r="K170" i="7954"/>
  <c r="I170" i="7954"/>
  <c r="J170" i="7954"/>
  <c r="K260" i="7954"/>
  <c r="I260" i="7954"/>
  <c r="J260" i="7954"/>
  <c r="J181" i="7954"/>
  <c r="K181" i="7954"/>
  <c r="I181" i="7954"/>
  <c r="J58" i="7954"/>
  <c r="I58" i="7954"/>
  <c r="K171" i="7954"/>
  <c r="J171" i="7954"/>
  <c r="I171" i="7954"/>
  <c r="K116" i="7954"/>
  <c r="I116" i="7954"/>
  <c r="J116" i="7954"/>
  <c r="J287" i="7954"/>
  <c r="K287" i="7954"/>
  <c r="K147" i="7954"/>
  <c r="I147" i="7954"/>
  <c r="J147" i="7954"/>
  <c r="J204" i="7954"/>
  <c r="I204" i="7954"/>
  <c r="K204" i="7954"/>
  <c r="J103" i="7954"/>
  <c r="K103" i="7954"/>
  <c r="I103" i="7954"/>
  <c r="J285" i="7954"/>
  <c r="K285" i="7954"/>
  <c r="I285" i="7954"/>
  <c r="I330" i="7954"/>
  <c r="J330" i="7954"/>
  <c r="K330" i="7954"/>
  <c r="J142" i="7954"/>
  <c r="K142" i="7954"/>
  <c r="I142" i="7954"/>
  <c r="J125" i="7954"/>
  <c r="K125" i="7954"/>
  <c r="I91" i="7954"/>
  <c r="J91" i="7954"/>
  <c r="K91" i="7954"/>
  <c r="I305" i="7954"/>
  <c r="K305" i="7954"/>
  <c r="J305" i="7954"/>
  <c r="J169" i="7954"/>
  <c r="K169" i="7954"/>
  <c r="I169" i="7954"/>
  <c r="I277" i="7954"/>
  <c r="J277" i="7954"/>
  <c r="K277" i="7954"/>
  <c r="K119" i="7954"/>
  <c r="I119" i="7954"/>
  <c r="J119" i="7954"/>
  <c r="J332" i="7954"/>
  <c r="K332" i="7954"/>
  <c r="K184" i="7954"/>
  <c r="I184" i="7954"/>
  <c r="J184" i="7954"/>
  <c r="J136" i="7954"/>
  <c r="I136" i="7954"/>
  <c r="K136" i="7954"/>
  <c r="K102" i="7954"/>
  <c r="J102" i="7954"/>
  <c r="I102" i="7954"/>
  <c r="K235" i="7954"/>
  <c r="J235" i="7954"/>
  <c r="I235" i="7954"/>
  <c r="J269" i="7954"/>
  <c r="K269" i="7954"/>
  <c r="I269" i="7954"/>
  <c r="K239" i="7954"/>
  <c r="I239" i="7954"/>
  <c r="J239" i="7954"/>
  <c r="K301" i="7954"/>
  <c r="I301" i="7954"/>
  <c r="J301" i="7954"/>
  <c r="I214" i="7954"/>
  <c r="J214" i="7954"/>
  <c r="K214" i="7954"/>
  <c r="J110" i="7954"/>
  <c r="I110" i="7954"/>
  <c r="K110" i="7954"/>
  <c r="I100" i="7954"/>
  <c r="J100" i="7954"/>
  <c r="K100" i="7954"/>
  <c r="J77" i="7954"/>
  <c r="K77" i="7954"/>
  <c r="K174" i="7954"/>
  <c r="J174" i="7954"/>
  <c r="I174" i="7954"/>
  <c r="J168" i="7954"/>
  <c r="K168" i="7954"/>
  <c r="I168" i="7954"/>
  <c r="I229" i="7954"/>
  <c r="K229" i="7954"/>
  <c r="J229" i="7954"/>
  <c r="E49" i="1"/>
  <c r="I101" i="7954"/>
  <c r="J233" i="7954"/>
  <c r="I215" i="7954"/>
  <c r="M58" i="3"/>
  <c r="W54" i="3"/>
  <c r="T67" i="3"/>
  <c r="BK98" i="1"/>
  <c r="BL98" i="1"/>
  <c r="BM98" i="1"/>
  <c r="BI99" i="1"/>
  <c r="AI58" i="3"/>
  <c r="AK58" i="3"/>
  <c r="AL58" i="3"/>
  <c r="AJ58" i="3"/>
  <c r="I71" i="7954"/>
  <c r="J71" i="7954"/>
  <c r="J279" i="7954"/>
  <c r="I279" i="7954"/>
  <c r="K279" i="7954"/>
  <c r="J224" i="7954"/>
  <c r="K224" i="7954"/>
  <c r="I224" i="7954"/>
  <c r="K205" i="7954"/>
  <c r="I205" i="7954"/>
  <c r="J205" i="7954"/>
  <c r="K209" i="7954"/>
  <c r="I209" i="7954"/>
  <c r="K190" i="7954"/>
  <c r="I190" i="7954"/>
  <c r="J190" i="7954"/>
  <c r="J278" i="7954"/>
  <c r="I278" i="7954"/>
  <c r="K278" i="7954"/>
  <c r="K139" i="7954"/>
  <c r="J139" i="7954"/>
  <c r="I139" i="7954"/>
  <c r="I99" i="7954"/>
  <c r="J99" i="7954"/>
  <c r="K99" i="7954"/>
  <c r="I237" i="7954"/>
  <c r="J237" i="7954"/>
  <c r="K237" i="7954"/>
  <c r="I283" i="7954"/>
  <c r="J283" i="7954"/>
  <c r="K283" i="7954"/>
  <c r="I178" i="7954"/>
  <c r="K178" i="7954"/>
  <c r="J178" i="7954"/>
  <c r="I186" i="7954"/>
  <c r="K186" i="7954"/>
  <c r="J186" i="7954"/>
  <c r="I50" i="7954"/>
  <c r="J50" i="7954"/>
  <c r="J304" i="7954"/>
  <c r="I304" i="7954"/>
  <c r="K304" i="7954"/>
  <c r="I202" i="7954"/>
  <c r="K202" i="7954"/>
  <c r="J202" i="7954"/>
  <c r="I86" i="7954"/>
  <c r="K86" i="7954"/>
  <c r="J86" i="7954"/>
  <c r="J111" i="7954"/>
  <c r="K111" i="7954"/>
  <c r="I111" i="7954"/>
  <c r="I193" i="7954"/>
  <c r="J193" i="7954"/>
  <c r="K193" i="7954"/>
  <c r="J316" i="7954"/>
  <c r="K316" i="7954"/>
  <c r="J157" i="7954"/>
  <c r="K157" i="7954"/>
  <c r="J63" i="7954"/>
  <c r="I63" i="7954"/>
  <c r="I242" i="7954"/>
  <c r="K242" i="7954"/>
  <c r="J242" i="7954"/>
  <c r="J89" i="7954"/>
  <c r="K89" i="7954"/>
  <c r="I89" i="7954"/>
  <c r="J314" i="7954"/>
  <c r="K314" i="7954"/>
  <c r="I314" i="7954"/>
  <c r="K173" i="7954"/>
  <c r="J173" i="7954"/>
  <c r="K311" i="7954"/>
  <c r="I311" i="7954"/>
  <c r="J311" i="7954"/>
  <c r="J138" i="7954"/>
  <c r="I138" i="7954"/>
  <c r="K138" i="7954"/>
  <c r="K85" i="7954"/>
  <c r="J85" i="7954"/>
  <c r="J296" i="7954"/>
  <c r="I296" i="7954"/>
  <c r="K296" i="7954"/>
  <c r="I300" i="7954"/>
  <c r="K300" i="7954"/>
  <c r="J300" i="7954"/>
  <c r="K228" i="7954"/>
  <c r="I228" i="7954"/>
  <c r="J228" i="7954"/>
  <c r="J166" i="7954"/>
  <c r="K166" i="7954"/>
  <c r="I166" i="7954"/>
  <c r="K196" i="7954"/>
  <c r="I196" i="7954"/>
  <c r="J196" i="7954"/>
  <c r="I114" i="7954"/>
  <c r="J114" i="7954"/>
  <c r="K114" i="7954"/>
  <c r="AJ83" i="7951"/>
  <c r="AH83" i="7951"/>
  <c r="AK83" i="7951"/>
  <c r="J238" i="7954"/>
  <c r="K238" i="7954"/>
  <c r="I238" i="7954"/>
  <c r="J70" i="7954"/>
  <c r="I70" i="7954"/>
  <c r="J159" i="7954"/>
  <c r="I159" i="7954"/>
  <c r="K159" i="7954"/>
  <c r="J79" i="7954"/>
  <c r="I79" i="7954"/>
  <c r="K79" i="7954"/>
  <c r="I323" i="7954"/>
  <c r="I322" i="7954"/>
  <c r="J322" i="7954"/>
  <c r="K322" i="7954"/>
  <c r="J327" i="7954"/>
  <c r="K327" i="7954"/>
  <c r="AQ55" i="3"/>
  <c r="J337" i="7954"/>
  <c r="K337" i="7954"/>
  <c r="I337" i="7954"/>
  <c r="K60" i="3"/>
  <c r="BB68" i="3"/>
  <c r="BE68" i="3" s="1"/>
  <c r="W52" i="3"/>
  <c r="Y63" i="7953"/>
  <c r="BD157" i="1"/>
  <c r="S44" i="3"/>
  <c r="Q44" i="3"/>
  <c r="T44" i="3"/>
  <c r="AY189" i="2"/>
  <c r="BA189" i="2"/>
  <c r="E172" i="7950"/>
  <c r="I172" i="7950"/>
  <c r="AR172" i="7950"/>
  <c r="G172" i="7950"/>
  <c r="AQ172" i="7950"/>
  <c r="AT172" i="7950"/>
  <c r="AU172" i="7950" s="1"/>
  <c r="J503" i="7955"/>
  <c r="J153" i="7955"/>
  <c r="J353" i="7955"/>
  <c r="J203" i="7955"/>
  <c r="J253" i="7955"/>
  <c r="J103" i="7955"/>
  <c r="J403" i="7955"/>
  <c r="J303" i="7955"/>
  <c r="AX187" i="7950"/>
  <c r="AZ187" i="7950"/>
  <c r="AW187" i="7950"/>
  <c r="M187" i="7950"/>
  <c r="AY187" i="7950"/>
  <c r="K328" i="7954"/>
  <c r="I328" i="7954"/>
  <c r="J328" i="7954"/>
  <c r="J329" i="7954"/>
  <c r="I329" i="7954"/>
  <c r="K329" i="7954"/>
  <c r="K191" i="7954"/>
  <c r="I191" i="7954"/>
  <c r="J191" i="7954"/>
  <c r="K289" i="7954"/>
  <c r="J289" i="7954"/>
  <c r="J199" i="7954"/>
  <c r="I199" i="7954"/>
  <c r="K199" i="7954"/>
  <c r="I122" i="7954"/>
  <c r="J122" i="7954"/>
  <c r="K122" i="7954"/>
  <c r="K309" i="7954"/>
  <c r="I309" i="7954"/>
  <c r="J309" i="7954"/>
  <c r="K206" i="7954"/>
  <c r="I206" i="7954"/>
  <c r="J206" i="7954"/>
  <c r="J167" i="7954"/>
  <c r="I167" i="7954"/>
  <c r="K167" i="7954"/>
  <c r="J255" i="7954"/>
  <c r="I255" i="7954"/>
  <c r="K255" i="7954"/>
  <c r="J47" i="7954"/>
  <c r="I47" i="7954"/>
  <c r="I284" i="7954"/>
  <c r="K284" i="7954"/>
  <c r="J284" i="7954"/>
  <c r="J96" i="7954"/>
  <c r="K96" i="7954"/>
  <c r="I225" i="7954"/>
  <c r="J225" i="7954"/>
  <c r="K225" i="7954"/>
  <c r="J80" i="7954"/>
  <c r="I80" i="7954"/>
  <c r="K80" i="7954"/>
  <c r="J165" i="7954"/>
  <c r="K165" i="7954"/>
  <c r="I165" i="7954"/>
  <c r="J59" i="7954"/>
  <c r="I59" i="7954"/>
  <c r="I290" i="7954"/>
  <c r="K290" i="7954"/>
  <c r="J290" i="7954"/>
  <c r="J42" i="7954"/>
  <c r="I42" i="7954"/>
  <c r="I179" i="7954"/>
  <c r="K179" i="7954"/>
  <c r="J179" i="7954"/>
  <c r="J257" i="7954"/>
  <c r="K257" i="7954"/>
  <c r="I55" i="7954"/>
  <c r="J55" i="7954"/>
  <c r="I267" i="7954"/>
  <c r="J267" i="7954"/>
  <c r="K267" i="7954"/>
  <c r="J192" i="7954"/>
  <c r="I192" i="7954"/>
  <c r="K192" i="7954"/>
  <c r="J128" i="7954"/>
  <c r="K128" i="7954"/>
  <c r="I128" i="7954"/>
  <c r="K227" i="7954"/>
  <c r="J227" i="7954"/>
  <c r="I227" i="7954"/>
  <c r="I67" i="7954"/>
  <c r="J67" i="7954"/>
  <c r="J75" i="7954"/>
  <c r="I75" i="7954"/>
  <c r="K75" i="7954"/>
  <c r="J134" i="7954"/>
  <c r="I134" i="7954"/>
  <c r="I258" i="7954"/>
  <c r="J258" i="7954"/>
  <c r="K258" i="7954"/>
  <c r="I275" i="7954"/>
  <c r="J275" i="7954"/>
  <c r="K275" i="7954"/>
  <c r="K299" i="7954"/>
  <c r="J299" i="7954"/>
  <c r="I299" i="7954"/>
  <c r="I297" i="7954"/>
  <c r="J297" i="7954"/>
  <c r="K297" i="7954"/>
  <c r="I144" i="7954"/>
  <c r="J144" i="7954"/>
  <c r="K144" i="7954"/>
  <c r="I336" i="7954"/>
  <c r="J336" i="7954"/>
  <c r="K336" i="7954"/>
  <c r="I64" i="7954"/>
  <c r="J64" i="7954"/>
  <c r="AL45" i="3"/>
  <c r="K253" i="7955"/>
  <c r="K203" i="7955"/>
  <c r="K403" i="7955"/>
  <c r="K153" i="7955"/>
  <c r="K503" i="7955"/>
  <c r="K103" i="7955"/>
  <c r="K353" i="7955"/>
  <c r="K303" i="7955"/>
  <c r="AI54" i="3"/>
  <c r="K333" i="7954"/>
  <c r="I332" i="7954"/>
  <c r="I233" i="7954"/>
  <c r="AQ49" i="3"/>
  <c r="AI46" i="3"/>
  <c r="AE156" i="1"/>
  <c r="AF156" i="1"/>
  <c r="AH156" i="1"/>
  <c r="AC156" i="1"/>
  <c r="AZ61" i="2"/>
  <c r="AO61" i="2" s="1"/>
  <c r="BL61" i="2"/>
  <c r="AF364" i="7950"/>
  <c r="AG364" i="7950"/>
  <c r="AG370" i="7950" s="1"/>
  <c r="AG371" i="7950" s="1"/>
  <c r="O361" i="7950" s="1"/>
  <c r="BG108" i="1"/>
  <c r="W109" i="1"/>
  <c r="BG93" i="1"/>
  <c r="V56" i="2" s="1"/>
  <c r="F56" i="2" s="1"/>
  <c r="W94" i="1"/>
  <c r="J201" i="7954"/>
  <c r="I201" i="7954"/>
  <c r="K201" i="7954"/>
  <c r="I182" i="7954"/>
  <c r="K182" i="7954"/>
  <c r="J182" i="7954"/>
  <c r="I281" i="7954"/>
  <c r="K281" i="7954"/>
  <c r="J281" i="7954"/>
  <c r="K104" i="7954"/>
  <c r="I104" i="7954"/>
  <c r="J104" i="7954"/>
  <c r="I248" i="7954"/>
  <c r="J248" i="7954"/>
  <c r="K248" i="7954"/>
  <c r="K198" i="7954"/>
  <c r="I198" i="7954"/>
  <c r="J198" i="7954"/>
  <c r="K247" i="7954"/>
  <c r="J247" i="7954"/>
  <c r="I126" i="7954"/>
  <c r="J126" i="7954"/>
  <c r="K126" i="7954"/>
  <c r="J245" i="7954"/>
  <c r="K245" i="7954"/>
  <c r="I245" i="7954"/>
  <c r="J325" i="7954"/>
  <c r="K325" i="7954"/>
  <c r="I212" i="7954"/>
  <c r="K212" i="7954"/>
  <c r="J212" i="7954"/>
  <c r="I173" i="7954"/>
  <c r="J172" i="7954"/>
  <c r="I172" i="7954"/>
  <c r="K172" i="7954"/>
  <c r="J158" i="7954"/>
  <c r="K158" i="7954"/>
  <c r="K261" i="7954"/>
  <c r="I261" i="7954"/>
  <c r="J261" i="7954"/>
  <c r="J108" i="7954"/>
  <c r="K108" i="7954"/>
  <c r="I108" i="7954"/>
  <c r="K88" i="7954"/>
  <c r="J88" i="7954"/>
  <c r="I88" i="7954"/>
  <c r="K234" i="7954"/>
  <c r="J234" i="7954"/>
  <c r="J219" i="7954"/>
  <c r="I219" i="7954"/>
  <c r="K219" i="7954"/>
  <c r="I46" i="7954"/>
  <c r="J46" i="7954"/>
  <c r="J162" i="7954"/>
  <c r="I162" i="7954"/>
  <c r="K162" i="7954"/>
  <c r="J160" i="7954"/>
  <c r="I160" i="7954"/>
  <c r="K160" i="7954"/>
  <c r="K130" i="7954"/>
  <c r="J130" i="7954"/>
  <c r="I130" i="7954"/>
  <c r="I272" i="7954"/>
  <c r="K272" i="7954"/>
  <c r="J272" i="7954"/>
  <c r="J69" i="7954"/>
  <c r="I69" i="7954"/>
  <c r="J135" i="7954"/>
  <c r="K135" i="7954"/>
  <c r="J270" i="7954"/>
  <c r="I270" i="7954"/>
  <c r="K270" i="7954"/>
  <c r="I95" i="7954"/>
  <c r="J195" i="7954"/>
  <c r="K195" i="7954"/>
  <c r="J183" i="7954"/>
  <c r="I183" i="7954"/>
  <c r="K183" i="7954"/>
  <c r="J273" i="7954"/>
  <c r="K273" i="7954"/>
  <c r="I273" i="7954"/>
  <c r="J82" i="7954"/>
  <c r="K82" i="7954"/>
  <c r="I82" i="7954"/>
  <c r="J321" i="7954"/>
  <c r="K321" i="7954"/>
  <c r="I321" i="7954"/>
  <c r="J164" i="7954"/>
  <c r="K164" i="7954"/>
  <c r="I164" i="7954"/>
  <c r="K339" i="7954"/>
  <c r="J339" i="7954"/>
  <c r="I339" i="7954"/>
  <c r="K241" i="7954"/>
  <c r="J241" i="7954"/>
  <c r="I241" i="7954"/>
  <c r="I127" i="7954"/>
  <c r="J127" i="7954"/>
  <c r="K127" i="7954"/>
  <c r="I312" i="7954"/>
  <c r="K312" i="7954"/>
  <c r="J312" i="7954"/>
  <c r="I123" i="7954"/>
  <c r="J123" i="7954"/>
  <c r="K123" i="7954"/>
  <c r="K161" i="7954"/>
  <c r="J161" i="7954"/>
  <c r="I161" i="7954"/>
  <c r="K308" i="7954"/>
  <c r="J308" i="7954"/>
  <c r="I308" i="7954"/>
  <c r="K320" i="7954"/>
  <c r="I320" i="7954"/>
  <c r="J320" i="7954"/>
  <c r="BH71" i="3"/>
  <c r="BK71" i="3" s="1"/>
  <c r="AW411" i="7950"/>
  <c r="M411" i="7950"/>
  <c r="AZ411" i="7950"/>
  <c r="AX411" i="7950"/>
  <c r="AY411" i="7950"/>
  <c r="I66" i="7954"/>
  <c r="I65" i="7954"/>
  <c r="J65" i="7954"/>
  <c r="I189" i="7954"/>
  <c r="J189" i="7954"/>
  <c r="K189" i="7954"/>
  <c r="I274" i="7954"/>
  <c r="K274" i="7954"/>
  <c r="J274" i="7954"/>
  <c r="J310" i="7954"/>
  <c r="I310" i="7954"/>
  <c r="K310" i="7954"/>
  <c r="K50" i="3"/>
  <c r="I124" i="7954"/>
  <c r="I234" i="7954"/>
  <c r="J216" i="7954"/>
  <c r="W50" i="3"/>
  <c r="I334" i="7954"/>
  <c r="I288" i="7954"/>
  <c r="AU66" i="3"/>
  <c r="Y61" i="3"/>
  <c r="AI52" i="3"/>
  <c r="N75" i="3"/>
  <c r="BI84" i="1"/>
  <c r="BL83" i="1"/>
  <c r="BK83" i="1"/>
  <c r="BM83" i="1"/>
  <c r="BL55" i="1"/>
  <c r="BM55" i="1"/>
  <c r="BK55" i="1"/>
  <c r="E54" i="1" s="1"/>
  <c r="W126" i="1"/>
  <c r="BG125" i="1"/>
  <c r="I83" i="7954"/>
  <c r="K83" i="7954"/>
  <c r="J83" i="7954"/>
  <c r="K302" i="7954"/>
  <c r="J302" i="7954"/>
  <c r="I302" i="7954"/>
  <c r="I286" i="7954"/>
  <c r="K94" i="7954"/>
  <c r="J94" i="7954"/>
  <c r="I94" i="7954"/>
  <c r="J220" i="7954"/>
  <c r="I220" i="7954"/>
  <c r="K220" i="7954"/>
  <c r="K154" i="7954"/>
  <c r="J154" i="7954"/>
  <c r="I154" i="7954"/>
  <c r="I223" i="7954"/>
  <c r="J223" i="7954"/>
  <c r="K223" i="7954"/>
  <c r="I143" i="7954"/>
  <c r="J143" i="7954"/>
  <c r="K143" i="7954"/>
  <c r="K176" i="7954"/>
  <c r="J176" i="7954"/>
  <c r="I176" i="7954"/>
  <c r="J175" i="7954"/>
  <c r="I175" i="7954"/>
  <c r="K175" i="7954"/>
  <c r="I57" i="7954"/>
  <c r="J57" i="7954"/>
  <c r="I146" i="7954"/>
  <c r="J146" i="7954"/>
  <c r="K146" i="7954"/>
  <c r="J222" i="7954"/>
  <c r="I222" i="7954"/>
  <c r="K222" i="7954"/>
  <c r="J213" i="7954"/>
  <c r="I213" i="7954"/>
  <c r="K213" i="7954"/>
  <c r="J292" i="7954"/>
  <c r="K292" i="7954"/>
  <c r="I292" i="7954"/>
  <c r="I43" i="7954"/>
  <c r="J43" i="7954"/>
  <c r="I56" i="7954"/>
  <c r="J56" i="7954"/>
  <c r="J280" i="7954"/>
  <c r="I280" i="7954"/>
  <c r="K280" i="7954"/>
  <c r="I61" i="7954"/>
  <c r="J61" i="7954"/>
  <c r="K240" i="7954"/>
  <c r="J240" i="7954"/>
  <c r="I240" i="7954"/>
  <c r="J149" i="7954"/>
  <c r="K149" i="7954"/>
  <c r="I149" i="7954"/>
  <c r="I266" i="7954"/>
  <c r="K266" i="7954"/>
  <c r="J266" i="7954"/>
  <c r="I87" i="7954"/>
  <c r="J87" i="7954"/>
  <c r="K87" i="7954"/>
  <c r="K150" i="7954"/>
  <c r="J150" i="7954"/>
  <c r="I150" i="7954"/>
  <c r="J98" i="7954"/>
  <c r="I98" i="7954"/>
  <c r="K98" i="7954"/>
  <c r="I163" i="7954"/>
  <c r="K163" i="7954"/>
  <c r="J163" i="7954"/>
  <c r="I232" i="7954"/>
  <c r="K232" i="7954"/>
  <c r="J232" i="7954"/>
  <c r="I185" i="7954"/>
  <c r="K185" i="7954"/>
  <c r="J185" i="7954"/>
  <c r="I117" i="7954"/>
  <c r="J117" i="7954"/>
  <c r="K117" i="7954"/>
  <c r="K92" i="7954"/>
  <c r="J92" i="7954"/>
  <c r="I92" i="7954"/>
  <c r="K226" i="7954"/>
  <c r="J226" i="7954"/>
  <c r="I226" i="7954"/>
  <c r="K268" i="7954"/>
  <c r="J268" i="7954"/>
  <c r="I268" i="7954"/>
  <c r="I151" i="7954"/>
  <c r="J151" i="7954"/>
  <c r="K151" i="7954"/>
  <c r="J264" i="7954"/>
  <c r="I264" i="7954"/>
  <c r="K264" i="7954"/>
  <c r="J338" i="7954"/>
  <c r="K338" i="7954"/>
  <c r="I338" i="7954"/>
  <c r="K188" i="7954"/>
  <c r="I188" i="7954"/>
  <c r="J188" i="7954"/>
  <c r="J252" i="7954"/>
  <c r="I252" i="7954"/>
  <c r="K252" i="7954"/>
  <c r="J262" i="7954"/>
  <c r="K262" i="7954"/>
  <c r="I262" i="7954"/>
  <c r="BD69" i="3"/>
  <c r="AV316" i="7950"/>
  <c r="K316" i="7950"/>
  <c r="AL83" i="7951"/>
  <c r="AG83" i="7951"/>
  <c r="AI83" i="7951"/>
  <c r="AS72" i="7951"/>
  <c r="I51" i="7954"/>
  <c r="J51" i="7954"/>
  <c r="I216" i="7954"/>
  <c r="AK54" i="3"/>
  <c r="I287" i="7954"/>
  <c r="J333" i="7954"/>
  <c r="I120" i="7954"/>
  <c r="AW71" i="3"/>
  <c r="N43" i="3"/>
  <c r="X69" i="3"/>
  <c r="BD75" i="3"/>
  <c r="AW67" i="3"/>
  <c r="AB155" i="1"/>
  <c r="C137" i="1"/>
  <c r="W139" i="1"/>
  <c r="BI145" i="1"/>
  <c r="AT65" i="1"/>
  <c r="AF160" i="7950"/>
  <c r="V169" i="7950"/>
  <c r="AF161" i="7950"/>
  <c r="AF162" i="7950"/>
  <c r="AF159" i="7950"/>
  <c r="AF163" i="7950"/>
  <c r="C153" i="7950"/>
  <c r="K129" i="7954"/>
  <c r="J129" i="7954"/>
  <c r="I129" i="7954"/>
  <c r="I73" i="7954"/>
  <c r="J73" i="7954"/>
  <c r="I112" i="7954"/>
  <c r="K112" i="7954"/>
  <c r="J112" i="7954"/>
  <c r="K140" i="7954"/>
  <c r="J140" i="7954"/>
  <c r="I140" i="7954"/>
  <c r="K230" i="7954"/>
  <c r="I230" i="7954"/>
  <c r="J230" i="7954"/>
  <c r="K208" i="7954"/>
  <c r="J208" i="7954"/>
  <c r="I208" i="7954"/>
  <c r="J148" i="7954"/>
  <c r="K148" i="7954"/>
  <c r="I148" i="7954"/>
  <c r="J81" i="7954"/>
  <c r="K81" i="7954"/>
  <c r="I81" i="7954"/>
  <c r="K74" i="7954"/>
  <c r="J74" i="7954"/>
  <c r="I74" i="7954"/>
  <c r="I271" i="7954"/>
  <c r="J271" i="7954"/>
  <c r="K271" i="7954"/>
  <c r="K211" i="7954"/>
  <c r="J211" i="7954"/>
  <c r="I211" i="7954"/>
  <c r="K335" i="7954"/>
  <c r="I335" i="7954"/>
  <c r="J335" i="7954"/>
  <c r="I303" i="7954"/>
  <c r="K303" i="7954"/>
  <c r="J303" i="7954"/>
  <c r="J48" i="7954"/>
  <c r="I48" i="7954"/>
  <c r="J107" i="7954"/>
  <c r="I107" i="7954"/>
  <c r="K107" i="7954"/>
  <c r="J187" i="7954"/>
  <c r="K187" i="7954"/>
  <c r="I187" i="7954"/>
  <c r="I259" i="7954"/>
  <c r="K259" i="7954"/>
  <c r="J259" i="7954"/>
  <c r="J152" i="7954"/>
  <c r="K152" i="7954"/>
  <c r="I152" i="7954"/>
  <c r="I90" i="7954"/>
  <c r="J90" i="7954"/>
  <c r="K90" i="7954"/>
  <c r="J145" i="7954"/>
  <c r="I145" i="7954"/>
  <c r="K145" i="7954"/>
  <c r="K250" i="7954"/>
  <c r="J250" i="7954"/>
  <c r="I250" i="7954"/>
  <c r="I244" i="7954"/>
  <c r="K244" i="7954"/>
  <c r="J244" i="7954"/>
  <c r="K265" i="7954"/>
  <c r="J265" i="7954"/>
  <c r="I265" i="7954"/>
  <c r="J49" i="7954"/>
  <c r="I49" i="7954"/>
  <c r="J236" i="7954"/>
  <c r="K236" i="7954"/>
  <c r="I236" i="7954"/>
  <c r="K115" i="7954"/>
  <c r="I115" i="7954"/>
  <c r="J115" i="7954"/>
  <c r="J200" i="7954"/>
  <c r="I200" i="7954"/>
  <c r="K200" i="7954"/>
  <c r="K254" i="7954"/>
  <c r="J254" i="7954"/>
  <c r="I254" i="7954"/>
  <c r="J180" i="7954"/>
  <c r="K180" i="7954"/>
  <c r="I180" i="7954"/>
  <c r="I78" i="7954"/>
  <c r="K78" i="7954"/>
  <c r="J78" i="7954"/>
  <c r="I155" i="7954"/>
  <c r="K155" i="7954"/>
  <c r="J155" i="7954"/>
  <c r="J307" i="7954"/>
  <c r="K307" i="7954"/>
  <c r="I105" i="7954"/>
  <c r="K105" i="7954"/>
  <c r="J105" i="7954"/>
  <c r="I282" i="7954"/>
  <c r="J53" i="7954"/>
  <c r="I53" i="7954"/>
  <c r="AC58" i="3"/>
  <c r="L69" i="3"/>
  <c r="O69" i="3" s="1"/>
  <c r="M46" i="3"/>
  <c r="X49" i="3"/>
  <c r="Z50" i="3"/>
  <c r="AL114" i="7951"/>
  <c r="AG114" i="7951"/>
  <c r="AI114" i="7951"/>
  <c r="AS74" i="7951"/>
  <c r="AP396" i="7950"/>
  <c r="BL130" i="1"/>
  <c r="BI131" i="1"/>
  <c r="BK130" i="1"/>
  <c r="BM130" i="1"/>
  <c r="BM115" i="1"/>
  <c r="BI116" i="1"/>
  <c r="BL115" i="1"/>
  <c r="BK115" i="1"/>
  <c r="J68" i="7954"/>
  <c r="I68" i="7954"/>
  <c r="K177" i="7954"/>
  <c r="J177" i="7954"/>
  <c r="I177" i="7954"/>
  <c r="I54" i="7954"/>
  <c r="J54" i="7954"/>
  <c r="J256" i="7954"/>
  <c r="K256" i="7954"/>
  <c r="I317" i="7954"/>
  <c r="J317" i="7954"/>
  <c r="K317" i="7954"/>
  <c r="I249" i="7954"/>
  <c r="K249" i="7954"/>
  <c r="J249" i="7954"/>
  <c r="J106" i="7954"/>
  <c r="I106" i="7954"/>
  <c r="K106" i="7954"/>
  <c r="I113" i="7954"/>
  <c r="K113" i="7954"/>
  <c r="J113" i="7954"/>
  <c r="J323" i="7954"/>
  <c r="K323" i="7954"/>
  <c r="J131" i="7954"/>
  <c r="I131" i="7954"/>
  <c r="K131" i="7954"/>
  <c r="K319" i="7954"/>
  <c r="I319" i="7954"/>
  <c r="J319" i="7954"/>
  <c r="K243" i="7954"/>
  <c r="J243" i="7954"/>
  <c r="I243" i="7954"/>
  <c r="J118" i="7954"/>
  <c r="K118" i="7954"/>
  <c r="I118" i="7954"/>
  <c r="J210" i="7954"/>
  <c r="K210" i="7954"/>
  <c r="J121" i="7954"/>
  <c r="K121" i="7954"/>
  <c r="K334" i="7954"/>
  <c r="J334" i="7954"/>
  <c r="I251" i="7954"/>
  <c r="J251" i="7954"/>
  <c r="K251" i="7954"/>
  <c r="I60" i="7954"/>
  <c r="J60" i="7954"/>
  <c r="J221" i="7954"/>
  <c r="I221" i="7954"/>
  <c r="K221" i="7954"/>
  <c r="J263" i="7954"/>
  <c r="K263" i="7954"/>
  <c r="I263" i="7954"/>
  <c r="I217" i="7954"/>
  <c r="J217" i="7954"/>
  <c r="K217" i="7954"/>
  <c r="J207" i="7954"/>
  <c r="K207" i="7954"/>
  <c r="I207" i="7954"/>
  <c r="I41" i="7954"/>
  <c r="J41" i="7954"/>
  <c r="J62" i="7954"/>
  <c r="I62" i="7954"/>
  <c r="K109" i="7954"/>
  <c r="I109" i="7954"/>
  <c r="J109" i="7954"/>
  <c r="I93" i="7954"/>
  <c r="J93" i="7954"/>
  <c r="K93" i="7954"/>
  <c r="I141" i="7954"/>
  <c r="K141" i="7954"/>
  <c r="J141" i="7954"/>
  <c r="I293" i="7954"/>
  <c r="K293" i="7954"/>
  <c r="J293" i="7954"/>
  <c r="J298" i="7954"/>
  <c r="I298" i="7954"/>
  <c r="K298" i="7954"/>
  <c r="I72" i="7954"/>
  <c r="J72" i="7954"/>
  <c r="J133" i="7954"/>
  <c r="I133" i="7954"/>
  <c r="K133" i="7954"/>
  <c r="I313" i="7954"/>
  <c r="K313" i="7954"/>
  <c r="J313" i="7954"/>
  <c r="J153" i="7954"/>
  <c r="I153" i="7954"/>
  <c r="K153" i="7954"/>
  <c r="I52" i="7954"/>
  <c r="J52" i="7954"/>
  <c r="I295" i="7954"/>
  <c r="K295" i="7954"/>
  <c r="J295" i="7954"/>
  <c r="K137" i="7954"/>
  <c r="J137" i="7954"/>
  <c r="I137" i="7954"/>
  <c r="U58" i="7947"/>
  <c r="AH61" i="7947"/>
  <c r="V61" i="7947"/>
  <c r="P61" i="7947"/>
  <c r="AB61" i="7947"/>
  <c r="J61" i="7947"/>
  <c r="D61" i="7947"/>
  <c r="AU186" i="7949"/>
  <c r="AU182" i="7949"/>
  <c r="AU188" i="7949"/>
  <c r="AU190" i="7949"/>
  <c r="AU183" i="7949"/>
  <c r="AU181" i="7949"/>
  <c r="AU189" i="7949"/>
  <c r="AU185" i="7949"/>
  <c r="AU187" i="7949"/>
  <c r="AU184" i="7949"/>
  <c r="AW56" i="3"/>
  <c r="AU56" i="3"/>
  <c r="AX56" i="3"/>
  <c r="AV56" i="3"/>
  <c r="BA56" i="3"/>
  <c r="BD56" i="3"/>
  <c r="BC56" i="3"/>
  <c r="AH123" i="1"/>
  <c r="AE123" i="1"/>
  <c r="AC123" i="1"/>
  <c r="AT64" i="1"/>
  <c r="AD303" i="1"/>
  <c r="AF303" i="1"/>
  <c r="AG303" i="1"/>
  <c r="X68" i="3"/>
  <c r="AA68" i="3" s="1"/>
  <c r="Z68" i="3"/>
  <c r="Y68" i="3"/>
  <c r="W68" i="3"/>
  <c r="CN672" i="2"/>
  <c r="CU669" i="2" s="1"/>
  <c r="CN671" i="2"/>
  <c r="CR669" i="2" s="1"/>
  <c r="CN670" i="2"/>
  <c r="CO669" i="2" s="1"/>
  <c r="AF45" i="3"/>
  <c r="AE45" i="3"/>
  <c r="AC45" i="3"/>
  <c r="AD45" i="3"/>
  <c r="AG45" i="3" s="1"/>
  <c r="Z52" i="3"/>
  <c r="Y46" i="3"/>
  <c r="S45" i="3"/>
  <c r="Q45" i="3"/>
  <c r="T45" i="3"/>
  <c r="L71" i="3"/>
  <c r="O71" i="3" s="1"/>
  <c r="M71" i="3"/>
  <c r="AQ73" i="3"/>
  <c r="H66" i="3"/>
  <c r="BA44" i="3"/>
  <c r="AK49" i="3"/>
  <c r="Z54" i="3"/>
  <c r="AJ59" i="7953"/>
  <c r="S74" i="3"/>
  <c r="AU71" i="3"/>
  <c r="BG67" i="3"/>
  <c r="Y61" i="7953"/>
  <c r="X67" i="3"/>
  <c r="AA67" i="3" s="1"/>
  <c r="BB59" i="3"/>
  <c r="Y67" i="3"/>
  <c r="N44" i="3"/>
  <c r="AF61" i="7953"/>
  <c r="AK61" i="7953" s="1"/>
  <c r="AK44" i="3"/>
  <c r="AP55" i="3"/>
  <c r="AK53" i="3"/>
  <c r="AK47" i="3"/>
  <c r="AP54" i="3"/>
  <c r="N49" i="3"/>
  <c r="AJ68" i="3"/>
  <c r="AM68" i="3" s="1"/>
  <c r="AO71" i="3"/>
  <c r="AR54" i="3"/>
  <c r="BG75" i="3"/>
  <c r="BA68" i="3"/>
  <c r="AC74" i="3"/>
  <c r="AX73" i="3"/>
  <c r="K47" i="3"/>
  <c r="K75" i="3"/>
  <c r="AU67" i="3"/>
  <c r="AO57" i="3"/>
  <c r="AQ57" i="3"/>
  <c r="AR57" i="3"/>
  <c r="AK56" i="3"/>
  <c r="AL56" i="3"/>
  <c r="AI56" i="3"/>
  <c r="AJ56" i="3"/>
  <c r="AI60" i="3"/>
  <c r="BI70" i="3"/>
  <c r="AI53" i="3"/>
  <c r="AI44" i="3"/>
  <c r="AE47" i="3"/>
  <c r="BA48" i="3"/>
  <c r="Z71" i="3"/>
  <c r="R61" i="3"/>
  <c r="U61" i="3" s="1"/>
  <c r="AE71" i="3"/>
  <c r="AJ61" i="7953"/>
  <c r="AK45" i="3"/>
  <c r="AV69" i="3"/>
  <c r="AY69" i="3" s="1"/>
  <c r="R66" i="3"/>
  <c r="U66" i="3" s="1"/>
  <c r="AD66" i="3"/>
  <c r="AG66" i="3" s="1"/>
  <c r="BA71" i="3"/>
  <c r="BC44" i="3"/>
  <c r="AK52" i="3"/>
  <c r="T63" i="7953"/>
  <c r="AL52" i="3"/>
  <c r="AL75" i="3"/>
  <c r="K58" i="3"/>
  <c r="AF68" i="3"/>
  <c r="AE59" i="7953"/>
  <c r="Y55" i="3"/>
  <c r="BA67" i="3"/>
  <c r="N50" i="3"/>
  <c r="M43" i="3"/>
  <c r="BI75" i="3"/>
  <c r="T61" i="3"/>
  <c r="L43" i="3"/>
  <c r="BC48" i="3"/>
  <c r="L75" i="3"/>
  <c r="O75" i="3" s="1"/>
  <c r="AV67" i="3"/>
  <c r="AY67" i="3" s="1"/>
  <c r="T56" i="3"/>
  <c r="Q56" i="3"/>
  <c r="S56" i="3"/>
  <c r="AT52" i="3"/>
  <c r="AT59" i="3"/>
  <c r="AT49" i="3"/>
  <c r="AT44" i="3"/>
  <c r="AT46" i="3"/>
  <c r="AT54" i="3"/>
  <c r="AT47" i="3"/>
  <c r="AT61" i="3"/>
  <c r="AT60" i="3"/>
  <c r="AT51" i="3"/>
  <c r="AT45" i="3"/>
  <c r="AT48" i="3"/>
  <c r="AT53" i="3"/>
  <c r="AT50" i="3"/>
  <c r="AT58" i="3"/>
  <c r="AT55" i="3"/>
  <c r="AC303" i="1"/>
  <c r="AH303" i="1"/>
  <c r="AE303" i="1"/>
  <c r="T48" i="3"/>
  <c r="S48" i="3"/>
  <c r="Q48" i="3"/>
  <c r="R48" i="3"/>
  <c r="AM63" i="1"/>
  <c r="AS47" i="7953"/>
  <c r="AS48" i="7953"/>
  <c r="BD48" i="3"/>
  <c r="T52" i="3"/>
  <c r="Q52" i="3"/>
  <c r="S52" i="3"/>
  <c r="Q74" i="3"/>
  <c r="Z60" i="3"/>
  <c r="AR69" i="3"/>
  <c r="S73" i="3"/>
  <c r="AI68" i="3"/>
  <c r="M55" i="3"/>
  <c r="AJ52" i="3"/>
  <c r="BA52" i="3"/>
  <c r="BG71" i="3"/>
  <c r="AK67" i="3"/>
  <c r="AQ47" i="3"/>
  <c r="G66" i="3"/>
  <c r="AE70" i="3"/>
  <c r="K44" i="3"/>
  <c r="S66" i="3"/>
  <c r="AV70" i="3"/>
  <c r="AY70" i="3" s="1"/>
  <c r="AE63" i="7953"/>
  <c r="Z74" i="3"/>
  <c r="Z70" i="3"/>
  <c r="Y51" i="3"/>
  <c r="AU73" i="3"/>
  <c r="AE61" i="7953"/>
  <c r="BJ67" i="3"/>
  <c r="R74" i="3"/>
  <c r="U74" i="3" s="1"/>
  <c r="BD72" i="3"/>
  <c r="AI59" i="3"/>
  <c r="AQ74" i="3"/>
  <c r="AX67" i="3"/>
  <c r="AF57" i="3"/>
  <c r="AD57" i="3"/>
  <c r="AG57" i="3" s="1"/>
  <c r="AE57" i="3"/>
  <c r="AC57" i="3"/>
  <c r="BD57" i="3"/>
  <c r="BC57" i="3"/>
  <c r="BA57" i="3"/>
  <c r="AP74" i="3"/>
  <c r="AS74" i="3" s="1"/>
  <c r="BL84" i="2"/>
  <c r="AZ59" i="2"/>
  <c r="AO59" i="2" s="1"/>
  <c r="BL59" i="2"/>
  <c r="CN369" i="2"/>
  <c r="CO368" i="2" s="1"/>
  <c r="CN370" i="2"/>
  <c r="CR368" i="2" s="1"/>
  <c r="CN371" i="2"/>
  <c r="CU368" i="2" s="1"/>
  <c r="AF66" i="3"/>
  <c r="BA102" i="2"/>
  <c r="BA181" i="2"/>
  <c r="AL46" i="3"/>
  <c r="T53" i="3"/>
  <c r="S53" i="3"/>
  <c r="Q53" i="3"/>
  <c r="Y58" i="3"/>
  <c r="AP190" i="2"/>
  <c r="AP193" i="2"/>
  <c r="AP195" i="2"/>
  <c r="AP192" i="2"/>
  <c r="AP194" i="2"/>
  <c r="AP189" i="2"/>
  <c r="AP191" i="2"/>
  <c r="AP186" i="2"/>
  <c r="AP188" i="2"/>
  <c r="AP187" i="2"/>
  <c r="Y45" i="3"/>
  <c r="BA73" i="3"/>
  <c r="F71" i="3"/>
  <c r="I71" i="3" s="1"/>
  <c r="AQ59" i="3"/>
  <c r="Y54" i="3"/>
  <c r="AX72" i="3"/>
  <c r="AJ71" i="3"/>
  <c r="AK69" i="3"/>
  <c r="AO73" i="3"/>
  <c r="L44" i="3"/>
  <c r="N58" i="3"/>
  <c r="BA66" i="3"/>
  <c r="Y50" i="3"/>
  <c r="AL70" i="3"/>
  <c r="AK75" i="3"/>
  <c r="BH70" i="3"/>
  <c r="BK70" i="3" s="1"/>
  <c r="AR72" i="3"/>
  <c r="W45" i="3"/>
  <c r="F69" i="3"/>
  <c r="I69" i="3" s="1"/>
  <c r="AL69" i="3"/>
  <c r="AD59" i="7953"/>
  <c r="K51" i="3"/>
  <c r="T69" i="3"/>
  <c r="AW73" i="3"/>
  <c r="W60" i="3"/>
  <c r="F72" i="3"/>
  <c r="I72" i="3" s="1"/>
  <c r="T60" i="7953"/>
  <c r="AC72" i="3"/>
  <c r="N57" i="3"/>
  <c r="K57" i="3"/>
  <c r="M57" i="3"/>
  <c r="W56" i="3"/>
  <c r="Z56" i="3"/>
  <c r="Y56" i="3"/>
  <c r="X56" i="3"/>
  <c r="W73" i="3"/>
  <c r="X73" i="3"/>
  <c r="AA73" i="3" s="1"/>
  <c r="Z73" i="3"/>
  <c r="Y73" i="3"/>
  <c r="BD173" i="1"/>
  <c r="BI71" i="3"/>
  <c r="W53" i="3"/>
  <c r="K72" i="3"/>
  <c r="S61" i="3"/>
  <c r="BC70" i="3"/>
  <c r="Q61" i="3"/>
  <c r="BD73" i="3"/>
  <c r="AP67" i="3"/>
  <c r="AS67" i="3" s="1"/>
  <c r="X75" i="3"/>
  <c r="AA75" i="3" s="1"/>
  <c r="AP66" i="3"/>
  <c r="AS66" i="3" s="1"/>
  <c r="AK59" i="3"/>
  <c r="F68" i="3"/>
  <c r="I68" i="3" s="1"/>
  <c r="F75" i="3"/>
  <c r="I75" i="3" s="1"/>
  <c r="AX69" i="3"/>
  <c r="R69" i="3"/>
  <c r="U69" i="3" s="1"/>
  <c r="AO68" i="3"/>
  <c r="AR67" i="3"/>
  <c r="E68" i="3"/>
  <c r="BB73" i="3"/>
  <c r="BE73" i="3" s="1"/>
  <c r="AK61" i="3"/>
  <c r="X66" i="3"/>
  <c r="AA66" i="3" s="1"/>
  <c r="H68" i="3"/>
  <c r="AI61" i="3"/>
  <c r="N74" i="3"/>
  <c r="E70" i="3"/>
  <c r="AC69" i="3"/>
  <c r="AQ71" i="3"/>
  <c r="AI66" i="3"/>
  <c r="AI71" i="3"/>
  <c r="K45" i="3"/>
  <c r="Q72" i="3"/>
  <c r="AX75" i="3"/>
  <c r="AF47" i="3"/>
  <c r="AO67" i="3"/>
  <c r="AR45" i="3"/>
  <c r="W44" i="3"/>
  <c r="AO72" i="3"/>
  <c r="W46" i="3"/>
  <c r="BD52" i="3"/>
  <c r="F66" i="3"/>
  <c r="BJ73" i="3"/>
  <c r="AE62" i="7953"/>
  <c r="BI69" i="3"/>
  <c r="AO45" i="3"/>
  <c r="G72" i="3"/>
  <c r="AI72" i="3"/>
  <c r="AL49" i="3"/>
  <c r="M42" i="3"/>
  <c r="BD74" i="3"/>
  <c r="BC68" i="3"/>
  <c r="W55" i="3"/>
  <c r="AJ69" i="3"/>
  <c r="AM69" i="3" s="1"/>
  <c r="X71" i="3"/>
  <c r="AA71" i="3" s="1"/>
  <c r="M73" i="3"/>
  <c r="AD62" i="7953"/>
  <c r="E75" i="3"/>
  <c r="BI72" i="3"/>
  <c r="BI68" i="3"/>
  <c r="R68" i="3"/>
  <c r="Q55" i="3"/>
  <c r="BH75" i="3"/>
  <c r="AE49" i="3"/>
  <c r="BI66" i="3"/>
  <c r="Z66" i="3"/>
  <c r="AU70" i="3"/>
  <c r="M59" i="3"/>
  <c r="AD73" i="3"/>
  <c r="AG73" i="3" s="1"/>
  <c r="M47" i="3"/>
  <c r="T72" i="3"/>
  <c r="X48" i="3"/>
  <c r="Q71" i="3"/>
  <c r="AF75" i="3"/>
  <c r="Y49" i="3"/>
  <c r="AJ75" i="3"/>
  <c r="AM75" i="3" s="1"/>
  <c r="AC71" i="3"/>
  <c r="K49" i="3"/>
  <c r="AL71" i="3"/>
  <c r="AI45" i="3"/>
  <c r="AC49" i="3"/>
  <c r="S72" i="3"/>
  <c r="BD67" i="3"/>
  <c r="AK70" i="3"/>
  <c r="AJ53" i="3"/>
  <c r="M53" i="3"/>
  <c r="AX74" i="3"/>
  <c r="M74" i="3"/>
  <c r="AR51" i="3"/>
  <c r="Y74" i="3"/>
  <c r="BB67" i="3"/>
  <c r="BE67" i="3" s="1"/>
  <c r="Q66" i="3"/>
  <c r="BJ74" i="3"/>
  <c r="BA59" i="3"/>
  <c r="BA45" i="3"/>
  <c r="BD53" i="3"/>
  <c r="BA51" i="3"/>
  <c r="BC51" i="3"/>
  <c r="BC55" i="3"/>
  <c r="AG60" i="7953"/>
  <c r="AW66" i="3"/>
  <c r="N73" i="3"/>
  <c r="Y72" i="3"/>
  <c r="AX66" i="3"/>
  <c r="K73" i="3"/>
  <c r="AR55" i="3"/>
  <c r="V60" i="7953"/>
  <c r="M66" i="3"/>
  <c r="AW75" i="3"/>
  <c r="T68" i="3"/>
  <c r="BA75" i="3"/>
  <c r="AJ62" i="7953"/>
  <c r="AR71" i="3"/>
  <c r="AJ70" i="3"/>
  <c r="AM70" i="3" s="1"/>
  <c r="BC74" i="3"/>
  <c r="X74" i="3"/>
  <c r="AA74" i="3" s="1"/>
  <c r="AU69" i="3"/>
  <c r="Q70" i="3"/>
  <c r="AU75" i="3"/>
  <c r="W47" i="3"/>
  <c r="Q69" i="3"/>
  <c r="M49" i="3"/>
  <c r="S71" i="3"/>
  <c r="G70" i="3"/>
  <c r="AL59" i="3"/>
  <c r="AL66" i="3"/>
  <c r="AE61" i="3"/>
  <c r="BC75" i="3"/>
  <c r="AR70" i="3"/>
  <c r="M61" i="3"/>
  <c r="H74" i="3"/>
  <c r="Z55" i="3"/>
  <c r="AJ63" i="7953"/>
  <c r="AQ67" i="3"/>
  <c r="BJ69" i="3"/>
  <c r="AW68" i="3"/>
  <c r="E66" i="3"/>
  <c r="AF73" i="3"/>
  <c r="AP75" i="3"/>
  <c r="AS75" i="3" s="1"/>
  <c r="AU74" i="3"/>
  <c r="N47" i="3"/>
  <c r="BH73" i="3"/>
  <c r="BK73" i="3" s="1"/>
  <c r="V61" i="7953"/>
  <c r="K42" i="3"/>
  <c r="W61" i="3"/>
  <c r="H69" i="3"/>
  <c r="Q68" i="3"/>
  <c r="AF71" i="3"/>
  <c r="AQ54" i="3"/>
  <c r="AR61" i="3"/>
  <c r="W75" i="3"/>
  <c r="AQ70" i="3"/>
  <c r="V62" i="7953"/>
  <c r="AF62" i="7953"/>
  <c r="AK62" i="7953" s="1"/>
  <c r="X72" i="3"/>
  <c r="AA72" i="3" s="1"/>
  <c r="AR75" i="3"/>
  <c r="AW72" i="3"/>
  <c r="N55" i="3"/>
  <c r="BC61" i="3"/>
  <c r="AV73" i="3"/>
  <c r="K43" i="3"/>
  <c r="AD63" i="7953"/>
  <c r="AI67" i="3"/>
  <c r="BC73" i="3"/>
  <c r="BB71" i="3"/>
  <c r="BE71" i="3" s="1"/>
  <c r="BA72" i="3"/>
  <c r="AU68" i="3"/>
  <c r="BD68" i="3"/>
  <c r="AV75" i="3"/>
  <c r="AY75" i="3" s="1"/>
  <c r="AL67" i="3"/>
  <c r="Y71" i="3"/>
  <c r="N51" i="3"/>
  <c r="AW69" i="3"/>
  <c r="W71" i="3"/>
  <c r="BI73" i="3"/>
  <c r="BI67" i="3"/>
  <c r="Y62" i="7953"/>
  <c r="K74" i="3"/>
  <c r="AG63" i="7953"/>
  <c r="Z47" i="3"/>
  <c r="Q75" i="3"/>
  <c r="E69" i="3"/>
  <c r="AJ67" i="3"/>
  <c r="AM67" i="3" s="1"/>
  <c r="E73" i="3"/>
  <c r="G75" i="3"/>
  <c r="BC71" i="3"/>
  <c r="T62" i="7953"/>
  <c r="H72" i="3"/>
  <c r="E72" i="3"/>
  <c r="AL61" i="3"/>
  <c r="K59" i="3"/>
  <c r="BB69" i="3"/>
  <c r="BE69" i="3" s="1"/>
  <c r="AF74" i="3"/>
  <c r="AW74" i="3"/>
  <c r="AL53" i="3"/>
  <c r="AQ66" i="3"/>
  <c r="AC67" i="3"/>
  <c r="AI51" i="3"/>
  <c r="BJ72" i="3"/>
  <c r="AK48" i="3"/>
  <c r="K69" i="3"/>
  <c r="L72" i="3"/>
  <c r="O72" i="3" s="1"/>
  <c r="T74" i="3"/>
  <c r="AD60" i="7953"/>
  <c r="BH67" i="3"/>
  <c r="BK67" i="3" s="1"/>
  <c r="AE75" i="3"/>
  <c r="U62" i="7953"/>
  <c r="Z62" i="7953" s="1"/>
  <c r="AF63" i="7953"/>
  <c r="AK63" i="7953" s="1"/>
  <c r="BC66" i="3"/>
  <c r="E71" i="3"/>
  <c r="AF61" i="3"/>
  <c r="L45" i="3"/>
  <c r="BJ70" i="3"/>
  <c r="AR66" i="3"/>
  <c r="Y48" i="3"/>
  <c r="AC75" i="3"/>
  <c r="R75" i="3"/>
  <c r="U75" i="3" s="1"/>
  <c r="N53" i="3"/>
  <c r="N42" i="3"/>
  <c r="BB70" i="3"/>
  <c r="BE70" i="3" s="1"/>
  <c r="AE69" i="3"/>
  <c r="AK66" i="3"/>
  <c r="AJ66" i="3"/>
  <c r="AM66" i="3" s="1"/>
  <c r="T55" i="3"/>
  <c r="AV72" i="3"/>
  <c r="AY72" i="3" s="1"/>
  <c r="BC47" i="3"/>
  <c r="BD58" i="3"/>
  <c r="L59" i="3"/>
  <c r="O59" i="3" s="1"/>
  <c r="K71" i="3"/>
  <c r="L67" i="3"/>
  <c r="AK72" i="3"/>
  <c r="M68" i="3"/>
  <c r="AO60" i="3"/>
  <c r="AE54" i="3"/>
  <c r="R67" i="3"/>
  <c r="U67" i="3" s="1"/>
  <c r="N61" i="3"/>
  <c r="AE68" i="3"/>
  <c r="Y66" i="3"/>
  <c r="AF72" i="3"/>
  <c r="BA69" i="3"/>
  <c r="W66" i="3"/>
  <c r="AE67" i="3"/>
  <c r="S69" i="3"/>
  <c r="BH72" i="3"/>
  <c r="BK72" i="3" s="1"/>
  <c r="AR53" i="3"/>
  <c r="BH74" i="3"/>
  <c r="BK74" i="3" s="1"/>
  <c r="S62" i="7953"/>
  <c r="U61" i="7953"/>
  <c r="Z61" i="7953" s="1"/>
  <c r="BA61" i="3"/>
  <c r="W70" i="3"/>
  <c r="BA55" i="3"/>
  <c r="BD51" i="3"/>
  <c r="L49" i="3"/>
  <c r="O49" i="3" s="1"/>
  <c r="T71" i="3"/>
  <c r="N70" i="3"/>
  <c r="AJ72" i="3"/>
  <c r="AM72" i="3" s="1"/>
  <c r="AE58" i="3"/>
  <c r="Q50" i="3"/>
  <c r="AR60" i="3"/>
  <c r="AF44" i="3"/>
  <c r="AC54" i="3"/>
  <c r="AO58" i="3"/>
  <c r="BD66" i="3"/>
  <c r="L66" i="3"/>
  <c r="O66" i="3" s="1"/>
  <c r="N71" i="3"/>
  <c r="AX68" i="3"/>
  <c r="AD61" i="7953"/>
  <c r="BC72" i="3"/>
  <c r="Z49" i="3"/>
  <c r="N45" i="3"/>
  <c r="BD71" i="3"/>
  <c r="BG73" i="3"/>
  <c r="AV68" i="3"/>
  <c r="AY68" i="3" s="1"/>
  <c r="E74" i="3"/>
  <c r="S55" i="3"/>
  <c r="V63" i="7953"/>
  <c r="L73" i="3"/>
  <c r="O73" i="3" s="1"/>
  <c r="AV66" i="3"/>
  <c r="AY66" i="3" s="1"/>
  <c r="Q73" i="3"/>
  <c r="AE73" i="3"/>
  <c r="BD61" i="3"/>
  <c r="BC59" i="3"/>
  <c r="BD45" i="3"/>
  <c r="BA49" i="3"/>
  <c r="AX71" i="3"/>
  <c r="BD47" i="3"/>
  <c r="X51" i="3"/>
  <c r="AA51" i="3" s="1"/>
  <c r="AR59" i="3"/>
  <c r="AI74" i="3"/>
  <c r="Q59" i="3"/>
  <c r="Q60" i="3"/>
  <c r="T50" i="3"/>
  <c r="AF48" i="3"/>
  <c r="AC44" i="3"/>
  <c r="S58" i="3"/>
  <c r="AQ58" i="3"/>
  <c r="BB66" i="3"/>
  <c r="BE66" i="3" s="1"/>
  <c r="AO75" i="3"/>
  <c r="AP68" i="3"/>
  <c r="AS68" i="3" s="1"/>
  <c r="Y60" i="7953"/>
  <c r="BJ68" i="3"/>
  <c r="F73" i="3"/>
  <c r="I73" i="3" s="1"/>
  <c r="BA70" i="3"/>
  <c r="AQ69" i="3"/>
  <c r="Y75" i="3"/>
  <c r="BJ75" i="3"/>
  <c r="G74" i="3"/>
  <c r="AU72" i="3"/>
  <c r="AR68" i="3"/>
  <c r="AL73" i="3"/>
  <c r="S67" i="3"/>
  <c r="AG61" i="7953"/>
  <c r="AQ72" i="3"/>
  <c r="S70" i="3"/>
  <c r="BA58" i="3"/>
  <c r="BA53" i="3"/>
  <c r="BC45" i="3"/>
  <c r="AP72" i="3"/>
  <c r="H70" i="3"/>
  <c r="BC58" i="3"/>
  <c r="X53" i="3"/>
  <c r="AA53" i="3" s="1"/>
  <c r="W51" i="3"/>
  <c r="AE60" i="3"/>
  <c r="AK68" i="3"/>
  <c r="M70" i="3"/>
  <c r="W59" i="3"/>
  <c r="T59" i="3"/>
  <c r="AO54" i="3"/>
  <c r="S60" i="3"/>
  <c r="S50" i="3"/>
  <c r="AE48" i="3"/>
  <c r="AE44" i="3"/>
  <c r="T58" i="3"/>
  <c r="AR58" i="3"/>
  <c r="AO52" i="3"/>
  <c r="AK46" i="3"/>
  <c r="AC47" i="3"/>
  <c r="Z75" i="3"/>
  <c r="AQ53" i="3"/>
  <c r="AC73" i="3"/>
  <c r="BG70" i="3"/>
  <c r="K66" i="3"/>
  <c r="S61" i="7953"/>
  <c r="F74" i="3"/>
  <c r="I74" i="3" s="1"/>
  <c r="AR47" i="3"/>
  <c r="AO69" i="3"/>
  <c r="BH68" i="3"/>
  <c r="BK68" i="3" s="1"/>
  <c r="Z69" i="3"/>
  <c r="BC67" i="3"/>
  <c r="BG72" i="3"/>
  <c r="AD69" i="3"/>
  <c r="AG69" i="3" s="1"/>
  <c r="AD72" i="3"/>
  <c r="AG72" i="3" s="1"/>
  <c r="AD70" i="3"/>
  <c r="S68" i="3"/>
  <c r="BC53" i="3"/>
  <c r="Y70" i="3"/>
  <c r="Q67" i="3"/>
  <c r="Z51" i="3"/>
  <c r="Y53" i="3"/>
  <c r="K46" i="3"/>
  <c r="AI55" i="3"/>
  <c r="AJ74" i="3"/>
  <c r="AM74" i="3" s="1"/>
  <c r="S60" i="7953"/>
  <c r="AO46" i="3"/>
  <c r="T60" i="3"/>
  <c r="AO48" i="3"/>
  <c r="AC48" i="3"/>
  <c r="Q58" i="3"/>
  <c r="AR44" i="3"/>
  <c r="AQ52" i="3"/>
  <c r="W69" i="3"/>
  <c r="M72" i="3"/>
  <c r="AO55" i="3"/>
  <c r="AD71" i="3"/>
  <c r="AG71" i="3" s="1"/>
  <c r="BC69" i="3"/>
  <c r="AQ51" i="3"/>
  <c r="T61" i="7953"/>
  <c r="W72" i="3"/>
  <c r="AD75" i="3"/>
  <c r="AG75" i="3" s="1"/>
  <c r="AE72" i="3"/>
  <c r="AI73" i="3"/>
  <c r="F70" i="3"/>
  <c r="I70" i="3" s="1"/>
  <c r="K61" i="3"/>
  <c r="BI74" i="3"/>
  <c r="BA74" i="3"/>
  <c r="AF69" i="3"/>
  <c r="AK55" i="3"/>
  <c r="AV74" i="3"/>
  <c r="AY74" i="3" s="1"/>
  <c r="AP70" i="3"/>
  <c r="AS70" i="3" s="1"/>
  <c r="AO51" i="3"/>
  <c r="BA47" i="3"/>
  <c r="L47" i="3"/>
  <c r="O47" i="3" s="1"/>
  <c r="N46" i="3"/>
  <c r="N69" i="3"/>
  <c r="AO61" i="3"/>
  <c r="AF58" i="3"/>
  <c r="M67" i="3"/>
  <c r="AR50" i="3"/>
  <c r="AR46" i="3"/>
  <c r="AR48" i="3"/>
  <c r="AO44" i="3"/>
  <c r="AR52" i="3"/>
  <c r="AL44" i="3"/>
  <c r="BJ66" i="3"/>
  <c r="L42" i="3"/>
  <c r="BH66" i="3"/>
  <c r="BK66" i="3" s="1"/>
  <c r="BB74" i="3"/>
  <c r="U63" i="7953"/>
  <c r="Z63" i="7953" s="1"/>
  <c r="T75" i="3"/>
  <c r="AK71" i="3"/>
  <c r="R72" i="3"/>
  <c r="U72" i="3" s="1"/>
  <c r="T73" i="3"/>
  <c r="AK51" i="3"/>
  <c r="Y47" i="3"/>
  <c r="M51" i="3"/>
  <c r="AQ68" i="3"/>
  <c r="AO66" i="3"/>
  <c r="L74" i="3"/>
  <c r="O74" i="3" s="1"/>
  <c r="H73" i="3"/>
  <c r="AL55" i="3"/>
  <c r="AJ73" i="3"/>
  <c r="AM73" i="3" s="1"/>
  <c r="AK73" i="3"/>
  <c r="BD49" i="3"/>
  <c r="BB61" i="3"/>
  <c r="BE61" i="3" s="1"/>
  <c r="BD55" i="3"/>
  <c r="Y59" i="3"/>
  <c r="AL47" i="3"/>
  <c r="AL68" i="3"/>
  <c r="AL72" i="3"/>
  <c r="AO50" i="3"/>
  <c r="AQ46" i="3"/>
  <c r="AQ48" i="3"/>
  <c r="AC60" i="3"/>
  <c r="AQ44" i="3"/>
  <c r="N68" i="3"/>
  <c r="G69" i="3"/>
  <c r="Z48" i="3"/>
  <c r="AF67" i="3"/>
  <c r="E67" i="3"/>
  <c r="AF49" i="3"/>
  <c r="Z67" i="3"/>
  <c r="BG74" i="3"/>
  <c r="AI70" i="3"/>
  <c r="AP69" i="3"/>
  <c r="AS69" i="3" s="1"/>
  <c r="N59" i="3"/>
  <c r="AF60" i="7953"/>
  <c r="AK60" i="7953" s="1"/>
  <c r="AO70" i="3"/>
  <c r="BG68" i="3"/>
  <c r="BD70" i="3"/>
  <c r="AR74" i="3"/>
  <c r="G68" i="3"/>
  <c r="BB75" i="3"/>
  <c r="BE75" i="3" s="1"/>
  <c r="AD74" i="3"/>
  <c r="AG74" i="3" s="1"/>
  <c r="R73" i="3"/>
  <c r="U73" i="3" s="1"/>
  <c r="BD59" i="3"/>
  <c r="AG59" i="7953"/>
  <c r="S75" i="3"/>
  <c r="BB58" i="3"/>
  <c r="BC49" i="3"/>
  <c r="AP59" i="3"/>
  <c r="AS59" i="3" s="1"/>
  <c r="AC70" i="3"/>
  <c r="Z53" i="3"/>
  <c r="AL74" i="3"/>
  <c r="AQ60" i="3"/>
  <c r="AF54" i="3"/>
  <c r="L68" i="3"/>
  <c r="O68" i="3" s="1"/>
  <c r="M69" i="3"/>
  <c r="AJ48" i="3"/>
  <c r="AD48" i="3"/>
  <c r="BB44" i="3"/>
  <c r="X46" i="3"/>
  <c r="AP50" i="3"/>
  <c r="BB50" i="3"/>
  <c r="BB48" i="3"/>
  <c r="X58" i="3"/>
  <c r="X44" i="3"/>
  <c r="AD44" i="3"/>
  <c r="X54" i="3"/>
  <c r="AD54" i="3"/>
  <c r="AP47" i="3"/>
  <c r="X52" i="3"/>
  <c r="AA52" i="3" s="1"/>
  <c r="L50" i="3"/>
  <c r="AP60" i="3"/>
  <c r="AS60" i="3" s="1"/>
  <c r="AP48" i="3"/>
  <c r="AJ60" i="3"/>
  <c r="AM60" i="3" s="1"/>
  <c r="R60" i="3"/>
  <c r="U60" i="3" s="1"/>
  <c r="L48" i="3"/>
  <c r="AP53" i="3"/>
  <c r="AS53" i="3" s="1"/>
  <c r="AJ50" i="3"/>
  <c r="AD58" i="3"/>
  <c r="X60" i="3"/>
  <c r="AA60" i="3" s="1"/>
  <c r="BB49" i="3"/>
  <c r="BE49" i="3" s="1"/>
  <c r="L51" i="3"/>
  <c r="O51" i="3" s="1"/>
  <c r="AP45" i="3"/>
  <c r="AS45" i="3" s="1"/>
  <c r="X61" i="3"/>
  <c r="AA61" i="3" s="1"/>
  <c r="AJ51" i="3"/>
  <c r="AM51" i="3" s="1"/>
  <c r="AP51" i="3"/>
  <c r="AS51" i="3" s="1"/>
  <c r="AD47" i="3"/>
  <c r="AG47" i="3" s="1"/>
  <c r="BB45" i="3"/>
  <c r="AP61" i="3"/>
  <c r="AS61" i="3" s="1"/>
  <c r="AJ45" i="3"/>
  <c r="AM45" i="3" s="1"/>
  <c r="AJ47" i="3"/>
  <c r="AM47" i="3" s="1"/>
  <c r="BB60" i="3"/>
  <c r="BE60" i="3" s="1"/>
  <c r="X50" i="3"/>
  <c r="R50" i="3"/>
  <c r="AJ49" i="3"/>
  <c r="X59" i="3"/>
  <c r="AJ61" i="3"/>
  <c r="AM61" i="3" s="1"/>
  <c r="L61" i="3"/>
  <c r="O61" i="3" s="1"/>
  <c r="R59" i="3"/>
  <c r="U59" i="3" s="1"/>
  <c r="AD49" i="3"/>
  <c r="AG49" i="3" s="1"/>
  <c r="L60" i="3"/>
  <c r="O60" i="3" s="1"/>
  <c r="AD61" i="3"/>
  <c r="AG61" i="3" s="1"/>
  <c r="AD60" i="3"/>
  <c r="AG60" i="3" s="1"/>
  <c r="AP49" i="3"/>
  <c r="AS49" i="3" s="1"/>
  <c r="BB53" i="3"/>
  <c r="BE53" i="3" s="1"/>
  <c r="BB51" i="3"/>
  <c r="X55" i="3"/>
  <c r="AA55" i="3" s="1"/>
  <c r="X45" i="3"/>
  <c r="AA45" i="3" s="1"/>
  <c r="X47" i="3"/>
  <c r="AA47" i="3" s="1"/>
  <c r="AF53" i="3"/>
  <c r="AC53" i="3"/>
  <c r="AE53" i="3"/>
  <c r="AD53" i="3"/>
  <c r="N72" i="3"/>
  <c r="BL85" i="2"/>
  <c r="AF52" i="3"/>
  <c r="AC52" i="3"/>
  <c r="AE52" i="3"/>
  <c r="AD52" i="3"/>
  <c r="Z58" i="3"/>
  <c r="AE46" i="3"/>
  <c r="AC46" i="3"/>
  <c r="AF46" i="3"/>
  <c r="AD46" i="3"/>
  <c r="AK60" i="3"/>
  <c r="Q46" i="3"/>
  <c r="T46" i="3"/>
  <c r="S46" i="3"/>
  <c r="R46" i="3"/>
  <c r="BI42" i="7950"/>
  <c r="AQ50" i="3"/>
  <c r="AL51" i="3"/>
  <c r="T66" i="3"/>
  <c r="BJ71" i="3"/>
  <c r="AF70" i="3"/>
  <c r="BC50" i="3"/>
  <c r="AW70" i="3"/>
  <c r="AC61" i="3"/>
  <c r="AJ60" i="7953"/>
  <c r="AK74" i="3"/>
  <c r="AO59" i="3"/>
  <c r="Z46" i="3"/>
  <c r="W67" i="3"/>
  <c r="BA60" i="3"/>
  <c r="BG69" i="3"/>
  <c r="AF59" i="7953"/>
  <c r="AK59" i="7953" s="1"/>
  <c r="X70" i="3"/>
  <c r="AA70" i="3" s="1"/>
  <c r="S59" i="3"/>
  <c r="M44" i="3"/>
  <c r="AP71" i="3"/>
  <c r="AS71" i="3" s="1"/>
  <c r="BG66" i="3"/>
  <c r="R71" i="3"/>
  <c r="U71" i="3" s="1"/>
  <c r="M50" i="3"/>
  <c r="L70" i="3"/>
  <c r="O70" i="3" s="1"/>
  <c r="T70" i="3"/>
  <c r="AV71" i="3"/>
  <c r="AY71" i="3" s="1"/>
  <c r="S63" i="7953"/>
  <c r="M45" i="3"/>
  <c r="K70" i="3"/>
  <c r="W48" i="3"/>
  <c r="AD68" i="3"/>
  <c r="AG68" i="3" s="1"/>
  <c r="K68" i="3"/>
  <c r="Q57" i="3"/>
  <c r="T57" i="3"/>
  <c r="R57" i="3"/>
  <c r="U57" i="3" s="1"/>
  <c r="S57" i="3"/>
  <c r="AT57" i="3"/>
  <c r="T49" i="3"/>
  <c r="S49" i="3"/>
  <c r="Q49" i="3"/>
  <c r="R49" i="3"/>
  <c r="U49" i="3" s="1"/>
  <c r="AO56" i="3"/>
  <c r="AR56" i="3"/>
  <c r="AQ56" i="3"/>
  <c r="AP56" i="3"/>
  <c r="AG123" i="1"/>
  <c r="AF123" i="1"/>
  <c r="AD123" i="1"/>
  <c r="Z44" i="3"/>
  <c r="Z72" i="3"/>
  <c r="N67" i="3"/>
  <c r="AQ45" i="3"/>
  <c r="AX70" i="3"/>
  <c r="AE66" i="3"/>
  <c r="AP73" i="3"/>
  <c r="AS73" i="3" s="1"/>
  <c r="AL50" i="3"/>
  <c r="AI49" i="3"/>
  <c r="K67" i="3"/>
  <c r="H67" i="3"/>
  <c r="AD67" i="3"/>
  <c r="AG67" i="3" s="1"/>
  <c r="Y60" i="3"/>
  <c r="AC68" i="3"/>
  <c r="G73" i="3"/>
  <c r="K48" i="3"/>
  <c r="Y44" i="3"/>
  <c r="BC60" i="3"/>
  <c r="Y69" i="3"/>
  <c r="N60" i="3"/>
  <c r="AO49" i="3"/>
  <c r="R70" i="3"/>
  <c r="U70" i="3" s="1"/>
  <c r="N66" i="3"/>
  <c r="N48" i="3"/>
  <c r="AG62" i="7953"/>
  <c r="AE56" i="3"/>
  <c r="AC56" i="3"/>
  <c r="AF56" i="3"/>
  <c r="AD56" i="3"/>
  <c r="W57" i="3"/>
  <c r="Y57" i="3"/>
  <c r="Z57" i="3"/>
  <c r="X57" i="3"/>
  <c r="AA57" i="3" s="1"/>
  <c r="AY283" i="7950"/>
  <c r="M283" i="7950"/>
  <c r="AX283" i="7950"/>
  <c r="AZ283" i="7950"/>
  <c r="AW283" i="7950"/>
  <c r="AV268" i="7950"/>
  <c r="K268" i="7950"/>
  <c r="AF55" i="3"/>
  <c r="AD55" i="3"/>
  <c r="AG55" i="3" s="1"/>
  <c r="AE55" i="3"/>
  <c r="AC55" i="3"/>
  <c r="AF50" i="3"/>
  <c r="AD50" i="3"/>
  <c r="AC50" i="3"/>
  <c r="AE50" i="3"/>
  <c r="BL70" i="2"/>
  <c r="AD47" i="2"/>
  <c r="AE47" i="2" s="1"/>
  <c r="AD57" i="2"/>
  <c r="AE57" i="2" s="1"/>
  <c r="AD48" i="2"/>
  <c r="AE48" i="2" s="1"/>
  <c r="AD43" i="2"/>
  <c r="AE43" i="2" s="1"/>
  <c r="AD59" i="2"/>
  <c r="AE59" i="2" s="1"/>
  <c r="AD52" i="2"/>
  <c r="AE52" i="2" s="1"/>
  <c r="AD42" i="2"/>
  <c r="AE42" i="2" s="1"/>
  <c r="AD61" i="2"/>
  <c r="AE61" i="2" s="1"/>
  <c r="AD54" i="2"/>
  <c r="AE54" i="2" s="1"/>
  <c r="AD51" i="2"/>
  <c r="AE51" i="2" s="1"/>
  <c r="AD63" i="2"/>
  <c r="AE63" i="2" s="1"/>
  <c r="AD56" i="2"/>
  <c r="AE56" i="2" s="1"/>
  <c r="AD50" i="2"/>
  <c r="AE50" i="2" s="1"/>
  <c r="AD65" i="2"/>
  <c r="AE65" i="2" s="1"/>
  <c r="AD58" i="2"/>
  <c r="AE58" i="2" s="1"/>
  <c r="AD46" i="2"/>
  <c r="AE46" i="2" s="1"/>
  <c r="AD49" i="2"/>
  <c r="AE49" i="2" s="1"/>
  <c r="AD60" i="2"/>
  <c r="AE60" i="2" s="1"/>
  <c r="AD53" i="2"/>
  <c r="AE53" i="2" s="1"/>
  <c r="AD45" i="2"/>
  <c r="AE45" i="2" s="1"/>
  <c r="AD62" i="2"/>
  <c r="AE62" i="2" s="1"/>
  <c r="AD55" i="2"/>
  <c r="AE55" i="2" s="1"/>
  <c r="AD44" i="2"/>
  <c r="AE44" i="2" s="1"/>
  <c r="AD64" i="2"/>
  <c r="AE64" i="2" s="1"/>
  <c r="AE59" i="3"/>
  <c r="AF59" i="3"/>
  <c r="AD59" i="3"/>
  <c r="AG59" i="3" s="1"/>
  <c r="AC59" i="3"/>
  <c r="Q51" i="3"/>
  <c r="R51" i="3"/>
  <c r="T51" i="3"/>
  <c r="S51" i="3"/>
  <c r="AL48" i="3"/>
  <c r="AZ53" i="2"/>
  <c r="AO53" i="2" s="1"/>
  <c r="BL53" i="2"/>
  <c r="AG300" i="7950"/>
  <c r="AG306" i="7950" s="1"/>
  <c r="AG307" i="7950" s="1"/>
  <c r="O297" i="7950" s="1"/>
  <c r="AF300" i="7950"/>
  <c r="AD51" i="3"/>
  <c r="AC51" i="3"/>
  <c r="AF51" i="3"/>
  <c r="AE51" i="3"/>
  <c r="Y52" i="3"/>
  <c r="S47" i="3"/>
  <c r="Q47" i="3"/>
  <c r="R47" i="3"/>
  <c r="T47" i="3"/>
  <c r="AI48" i="3"/>
  <c r="AC66" i="3"/>
  <c r="M48" i="3"/>
  <c r="AO53" i="3"/>
  <c r="BA50" i="3"/>
  <c r="W58" i="3"/>
  <c r="BD60" i="3"/>
  <c r="AO47" i="3"/>
  <c r="BH69" i="3"/>
  <c r="BK69" i="3" s="1"/>
  <c r="F67" i="3"/>
  <c r="I67" i="3" s="1"/>
  <c r="AL60" i="3"/>
  <c r="AI47" i="3"/>
  <c r="AK50" i="3"/>
  <c r="AI75" i="3"/>
  <c r="Z59" i="3"/>
  <c r="Z61" i="3"/>
  <c r="AI50" i="3"/>
  <c r="U60" i="7953"/>
  <c r="Z60" i="7953" s="1"/>
  <c r="H71" i="3"/>
  <c r="K55" i="3"/>
  <c r="M60" i="3"/>
  <c r="AI69" i="3"/>
  <c r="W74" i="3"/>
  <c r="BB72" i="3"/>
  <c r="BE72" i="3" s="1"/>
  <c r="AE60" i="7953"/>
  <c r="K53" i="3"/>
  <c r="AR73" i="3"/>
  <c r="W49" i="3"/>
  <c r="M75" i="3"/>
  <c r="AK57" i="3"/>
  <c r="AL57" i="3"/>
  <c r="AI57" i="3"/>
  <c r="K56" i="3"/>
  <c r="N56" i="3"/>
  <c r="M56" i="3"/>
  <c r="L56" i="3"/>
  <c r="AW235" i="7950" l="1"/>
  <c r="AY235" i="7950"/>
  <c r="M235" i="7950"/>
  <c r="AZ235" i="7950"/>
  <c r="AX235" i="7950"/>
  <c r="AP236" i="7950"/>
  <c r="AP188" i="7950"/>
  <c r="Z61" i="7952"/>
  <c r="BE63" i="7950"/>
  <c r="AP284" i="7950"/>
  <c r="AV363" i="7950"/>
  <c r="K363" i="7950"/>
  <c r="AP412" i="7950"/>
  <c r="AV251" i="7950"/>
  <c r="K251" i="7950"/>
  <c r="CL94" i="7949"/>
  <c r="CM94" i="7949" s="1"/>
  <c r="CL91" i="7949"/>
  <c r="CM91" i="7949" s="1"/>
  <c r="CL95" i="7949"/>
  <c r="CM95" i="7949" s="1"/>
  <c r="CL92" i="7949"/>
  <c r="CM92" i="7949" s="1"/>
  <c r="CL93" i="7949"/>
  <c r="CM93" i="7949" s="1"/>
  <c r="CL98" i="7949"/>
  <c r="CM98" i="7949" s="1"/>
  <c r="CL99" i="7949"/>
  <c r="CM99" i="7949" s="1"/>
  <c r="CL90" i="7949"/>
  <c r="CM90" i="7949" s="1"/>
  <c r="CL96" i="7949"/>
  <c r="CM96" i="7949" s="1"/>
  <c r="CL97" i="7949"/>
  <c r="CM97" i="7949" s="1"/>
  <c r="CH369" i="7949"/>
  <c r="CO366" i="7949" s="1"/>
  <c r="CH368" i="7949"/>
  <c r="CL366" i="7949" s="1"/>
  <c r="CH367" i="7949"/>
  <c r="CI366" i="7949" s="1"/>
  <c r="CN70" i="2"/>
  <c r="CU67" i="2" s="1"/>
  <c r="CN68" i="2"/>
  <c r="CO67" i="2" s="1"/>
  <c r="CN69" i="2"/>
  <c r="CR67" i="2" s="1"/>
  <c r="K331" i="7950"/>
  <c r="AV331" i="7950"/>
  <c r="CH645" i="7949"/>
  <c r="CL643" i="7949" s="1"/>
  <c r="CH646" i="7949"/>
  <c r="CO643" i="7949" s="1"/>
  <c r="CH644" i="7949"/>
  <c r="CI643" i="7949" s="1"/>
  <c r="CH90" i="7949"/>
  <c r="CI89" i="7949" s="1"/>
  <c r="CH92" i="7949"/>
  <c r="CO89" i="7949" s="1"/>
  <c r="K347" i="7950"/>
  <c r="AV347" i="7950"/>
  <c r="AQ380" i="7950"/>
  <c r="AR380" i="7950"/>
  <c r="G380" i="7950"/>
  <c r="I380" i="7950"/>
  <c r="AT380" i="7950"/>
  <c r="AU380" i="7950" s="1"/>
  <c r="E380" i="7950"/>
  <c r="AV219" i="7950"/>
  <c r="K219" i="7950"/>
  <c r="AG53" i="3"/>
  <c r="BE51" i="3"/>
  <c r="U51" i="3"/>
  <c r="AM49" i="3"/>
  <c r="BE45" i="3"/>
  <c r="AA59" i="3"/>
  <c r="AS47" i="3"/>
  <c r="BE48" i="3"/>
  <c r="U54" i="3"/>
  <c r="AG46" i="3"/>
  <c r="U50" i="3"/>
  <c r="AM50" i="3"/>
  <c r="AA56" i="3"/>
  <c r="U48" i="3"/>
  <c r="AG58" i="3"/>
  <c r="AS50" i="3"/>
  <c r="AA54" i="3"/>
  <c r="AA50" i="3"/>
  <c r="O48" i="3"/>
  <c r="AG44" i="3"/>
  <c r="BE44" i="3"/>
  <c r="AG48" i="3"/>
  <c r="AM48" i="3"/>
  <c r="AM54" i="3"/>
  <c r="AG52" i="3"/>
  <c r="AA58" i="3"/>
  <c r="BE50" i="3"/>
  <c r="AG56" i="3"/>
  <c r="AA46" i="3"/>
  <c r="O50" i="3"/>
  <c r="AG54" i="3"/>
  <c r="AS48" i="3"/>
  <c r="AA44" i="3"/>
  <c r="AM58" i="3"/>
  <c r="E129" i="1"/>
  <c r="AQ45" i="7953"/>
  <c r="AR45" i="7953"/>
  <c r="O56" i="3"/>
  <c r="BE46" i="3"/>
  <c r="T62" i="7949"/>
  <c r="F62" i="7949" s="1"/>
  <c r="AB171" i="1"/>
  <c r="BI161" i="1"/>
  <c r="C153" i="1"/>
  <c r="W155" i="1"/>
  <c r="AT66" i="1"/>
  <c r="L53" i="7955"/>
  <c r="AJ185" i="7949"/>
  <c r="AI185" i="7949" s="1"/>
  <c r="BM131" i="1"/>
  <c r="BI132" i="1"/>
  <c r="BL131" i="1"/>
  <c r="E144" i="1"/>
  <c r="BI146" i="1"/>
  <c r="L54" i="3"/>
  <c r="O54" i="3" s="1"/>
  <c r="BG126" i="1"/>
  <c r="W127" i="1"/>
  <c r="E97" i="1"/>
  <c r="AF175" i="7950"/>
  <c r="AF177" i="7950"/>
  <c r="AF179" i="7950"/>
  <c r="AF176" i="7950"/>
  <c r="C169" i="7950"/>
  <c r="V185" i="7950"/>
  <c r="AF178" i="7950"/>
  <c r="AW316" i="7950"/>
  <c r="AY316" i="7950"/>
  <c r="AX316" i="7950"/>
  <c r="M316" i="7950"/>
  <c r="AZ316" i="7950"/>
  <c r="BL84" i="1"/>
  <c r="BI85" i="1"/>
  <c r="BM84" i="1"/>
  <c r="BK84" i="1"/>
  <c r="W110" i="1"/>
  <c r="BG109" i="1"/>
  <c r="BK116" i="1" s="1"/>
  <c r="I188" i="7950"/>
  <c r="AR188" i="7950"/>
  <c r="G188" i="7950"/>
  <c r="AT188" i="7950"/>
  <c r="AU188" i="7950" s="1"/>
  <c r="AQ188" i="7950"/>
  <c r="E188" i="7950"/>
  <c r="V68" i="7947"/>
  <c r="V64" i="7947"/>
  <c r="V60" i="7947"/>
  <c r="V65" i="7947"/>
  <c r="V66" i="7947"/>
  <c r="V63" i="7947"/>
  <c r="V59" i="7947"/>
  <c r="V67" i="7947"/>
  <c r="E114" i="1"/>
  <c r="BK131" i="1"/>
  <c r="BL116" i="1"/>
  <c r="BI117" i="1"/>
  <c r="BM116" i="1"/>
  <c r="AS117" i="7951"/>
  <c r="G412" i="7950"/>
  <c r="E412" i="7950"/>
  <c r="AT412" i="7950"/>
  <c r="AU412" i="7950" s="1"/>
  <c r="AR412" i="7950"/>
  <c r="I412" i="7950"/>
  <c r="AQ412" i="7950"/>
  <c r="AS56" i="3"/>
  <c r="AR396" i="7950"/>
  <c r="I396" i="7950"/>
  <c r="AQ396" i="7950"/>
  <c r="G396" i="7950"/>
  <c r="AT396" i="7950"/>
  <c r="AU396" i="7950" s="1"/>
  <c r="E396" i="7950"/>
  <c r="W140" i="1"/>
  <c r="BG139" i="1"/>
  <c r="K172" i="7950"/>
  <c r="AV172" i="7950"/>
  <c r="BL99" i="1"/>
  <c r="BM99" i="1"/>
  <c r="BK99" i="1"/>
  <c r="BI100" i="1"/>
  <c r="P68" i="7947"/>
  <c r="P65" i="7947"/>
  <c r="P66" i="7947"/>
  <c r="P60" i="7947"/>
  <c r="P64" i="7947"/>
  <c r="P59" i="7947"/>
  <c r="P63" i="7947"/>
  <c r="P67" i="7947"/>
  <c r="M53" i="7955"/>
  <c r="E82" i="1"/>
  <c r="W95" i="1"/>
  <c r="BG95" i="1" s="1"/>
  <c r="BG94" i="1"/>
  <c r="V59" i="2" s="1"/>
  <c r="F59" i="2" s="1"/>
  <c r="AV204" i="7950"/>
  <c r="K204" i="7950"/>
  <c r="AV300" i="7950"/>
  <c r="K300" i="7950"/>
  <c r="AA62" i="7953"/>
  <c r="X62" i="7953"/>
  <c r="W62" i="7953"/>
  <c r="AX58" i="3"/>
  <c r="AU58" i="3"/>
  <c r="AW58" i="3"/>
  <c r="AW47" i="3"/>
  <c r="AU47" i="3"/>
  <c r="AX47" i="3"/>
  <c r="AJ189" i="7949"/>
  <c r="AI189" i="7949" s="1"/>
  <c r="AV57" i="3"/>
  <c r="AW57" i="3"/>
  <c r="AX57" i="3"/>
  <c r="AU57" i="3"/>
  <c r="AH59" i="7953"/>
  <c r="AL59" i="7953"/>
  <c r="AI59" i="7953"/>
  <c r="AY102" i="2"/>
  <c r="AY96" i="2"/>
  <c r="AQ189" i="2"/>
  <c r="AO189" i="2" s="1"/>
  <c r="AQ191" i="2"/>
  <c r="AO191" i="2" s="1"/>
  <c r="AY103" i="2"/>
  <c r="AQ186" i="2"/>
  <c r="AQ193" i="2"/>
  <c r="AO193" i="2" s="1"/>
  <c r="AY94" i="2"/>
  <c r="AY95" i="2"/>
  <c r="AY99" i="2"/>
  <c r="AY97" i="2"/>
  <c r="AY98" i="2"/>
  <c r="AQ188" i="2"/>
  <c r="AO188" i="2" s="1"/>
  <c r="AY100" i="2"/>
  <c r="AQ187" i="2"/>
  <c r="AO187" i="2" s="1"/>
  <c r="AQ190" i="2"/>
  <c r="AO190" i="2" s="1"/>
  <c r="AY101" i="2"/>
  <c r="AQ195" i="2"/>
  <c r="AO195" i="2" s="1"/>
  <c r="AQ192" i="2"/>
  <c r="AO192" i="2" s="1"/>
  <c r="AQ194" i="2"/>
  <c r="AO194" i="2" s="1"/>
  <c r="AQ48" i="7953"/>
  <c r="AR48" i="7953"/>
  <c r="AX50" i="3"/>
  <c r="AV50" i="3"/>
  <c r="AU50" i="3"/>
  <c r="AW50" i="3"/>
  <c r="AX54" i="3"/>
  <c r="AW54" i="3"/>
  <c r="AU54" i="3"/>
  <c r="CO679" i="2"/>
  <c r="CP679" i="2" s="1"/>
  <c r="CO677" i="2"/>
  <c r="CP677" i="2" s="1"/>
  <c r="CO678" i="2"/>
  <c r="CP678" i="2" s="1"/>
  <c r="CO673" i="2"/>
  <c r="CP673" i="2" s="1"/>
  <c r="CO676" i="2"/>
  <c r="CP676" i="2" s="1"/>
  <c r="CO672" i="2"/>
  <c r="CP672" i="2" s="1"/>
  <c r="CO671" i="2"/>
  <c r="CP671" i="2" s="1"/>
  <c r="CO675" i="2"/>
  <c r="CP675" i="2" s="1"/>
  <c r="CO670" i="2"/>
  <c r="CP670" i="2" s="1"/>
  <c r="CO674" i="2"/>
  <c r="CP674" i="2" s="1"/>
  <c r="AJ181" i="7949"/>
  <c r="AI181" i="7949" s="1"/>
  <c r="X61" i="7953"/>
  <c r="W61" i="7953"/>
  <c r="AA61" i="7953"/>
  <c r="AR47" i="7953"/>
  <c r="AQ47" i="7953"/>
  <c r="AX53" i="3"/>
  <c r="AU53" i="3"/>
  <c r="AW53" i="3"/>
  <c r="AV53" i="3"/>
  <c r="AY53" i="3" s="1"/>
  <c r="AW46" i="3"/>
  <c r="AU46" i="3"/>
  <c r="AX46" i="3"/>
  <c r="AV46" i="3"/>
  <c r="CR674" i="2"/>
  <c r="CS674" i="2" s="1"/>
  <c r="CR676" i="2"/>
  <c r="CS676" i="2" s="1"/>
  <c r="CR673" i="2"/>
  <c r="CS673" i="2" s="1"/>
  <c r="CR671" i="2"/>
  <c r="CS671" i="2" s="1"/>
  <c r="CR670" i="2"/>
  <c r="CS670" i="2" s="1"/>
  <c r="CR678" i="2"/>
  <c r="CS678" i="2" s="1"/>
  <c r="CR677" i="2"/>
  <c r="CS677" i="2" s="1"/>
  <c r="CR672" i="2"/>
  <c r="CS672" i="2" s="1"/>
  <c r="CR675" i="2"/>
  <c r="CS675" i="2" s="1"/>
  <c r="CR679" i="2"/>
  <c r="CS679" i="2" s="1"/>
  <c r="AJ183" i="7949"/>
  <c r="AI183" i="7949" s="1"/>
  <c r="AI63" i="7953"/>
  <c r="AL63" i="7953"/>
  <c r="AH63" i="7953"/>
  <c r="CU378" i="2"/>
  <c r="CV378" i="2" s="1"/>
  <c r="CU374" i="2"/>
  <c r="CV374" i="2" s="1"/>
  <c r="CU372" i="2"/>
  <c r="CV372" i="2" s="1"/>
  <c r="CU370" i="2"/>
  <c r="CV370" i="2" s="1"/>
  <c r="CU377" i="2"/>
  <c r="CV377" i="2" s="1"/>
  <c r="CU371" i="2"/>
  <c r="CV371" i="2" s="1"/>
  <c r="CU375" i="2"/>
  <c r="CV375" i="2" s="1"/>
  <c r="CU376" i="2"/>
  <c r="CV376" i="2" s="1"/>
  <c r="CU369" i="2"/>
  <c r="CV369" i="2" s="1"/>
  <c r="CU373" i="2"/>
  <c r="CV373" i="2" s="1"/>
  <c r="AU48" i="3"/>
  <c r="AW48" i="3"/>
  <c r="AX48" i="3"/>
  <c r="AV48" i="3"/>
  <c r="AX44" i="3"/>
  <c r="AU44" i="3"/>
  <c r="AW44" i="3"/>
  <c r="CU675" i="2"/>
  <c r="CV675" i="2" s="1"/>
  <c r="CU673" i="2"/>
  <c r="CV673" i="2" s="1"/>
  <c r="CU677" i="2"/>
  <c r="CV677" i="2" s="1"/>
  <c r="CU679" i="2"/>
  <c r="CV679" i="2" s="1"/>
  <c r="CU670" i="2"/>
  <c r="CV670" i="2" s="1"/>
  <c r="CU672" i="2"/>
  <c r="CV672" i="2" s="1"/>
  <c r="CU671" i="2"/>
  <c r="CV671" i="2" s="1"/>
  <c r="CU676" i="2"/>
  <c r="CV676" i="2" s="1"/>
  <c r="CU674" i="2"/>
  <c r="CV674" i="2" s="1"/>
  <c r="CU678" i="2"/>
  <c r="CV678" i="2" s="1"/>
  <c r="AJ190" i="7949"/>
  <c r="AI190" i="7949" s="1"/>
  <c r="G284" i="7950"/>
  <c r="E284" i="7950"/>
  <c r="I284" i="7950"/>
  <c r="AR284" i="7950"/>
  <c r="AQ284" i="7950"/>
  <c r="AT284" i="7950"/>
  <c r="AU284" i="7950" s="1"/>
  <c r="AA63" i="7953"/>
  <c r="X63" i="7953"/>
  <c r="W63" i="7953"/>
  <c r="AO186" i="2"/>
  <c r="CR373" i="2"/>
  <c r="CS373" i="2" s="1"/>
  <c r="CR372" i="2"/>
  <c r="CS372" i="2" s="1"/>
  <c r="CR375" i="2"/>
  <c r="CS375" i="2" s="1"/>
  <c r="CR369" i="2"/>
  <c r="CS369" i="2" s="1"/>
  <c r="CR376" i="2"/>
  <c r="CS376" i="2" s="1"/>
  <c r="CR378" i="2"/>
  <c r="CS378" i="2" s="1"/>
  <c r="CR377" i="2"/>
  <c r="CS377" i="2" s="1"/>
  <c r="CR374" i="2"/>
  <c r="CS374" i="2" s="1"/>
  <c r="CR371" i="2"/>
  <c r="CS371" i="2" s="1"/>
  <c r="CR370" i="2"/>
  <c r="CS370" i="2" s="1"/>
  <c r="AU45" i="3"/>
  <c r="AW45" i="3"/>
  <c r="AX45" i="3"/>
  <c r="AV45" i="3"/>
  <c r="AX49" i="3"/>
  <c r="AU49" i="3"/>
  <c r="AW49" i="3"/>
  <c r="AV49" i="3"/>
  <c r="AM56" i="3"/>
  <c r="AJ188" i="7949"/>
  <c r="AI188" i="7949" s="1"/>
  <c r="AX61" i="3"/>
  <c r="AW61" i="3"/>
  <c r="AV61" i="3"/>
  <c r="AY61" i="3" s="1"/>
  <c r="AU61" i="3"/>
  <c r="AW268" i="7950"/>
  <c r="AZ268" i="7950"/>
  <c r="AX268" i="7950"/>
  <c r="M268" i="7950"/>
  <c r="AY268" i="7950"/>
  <c r="AI60" i="7953"/>
  <c r="AH60" i="7953"/>
  <c r="AL60" i="7953"/>
  <c r="CO369" i="2"/>
  <c r="CP369" i="2" s="1"/>
  <c r="CO377" i="2"/>
  <c r="CP377" i="2" s="1"/>
  <c r="CO371" i="2"/>
  <c r="CP371" i="2" s="1"/>
  <c r="CO376" i="2"/>
  <c r="CP376" i="2" s="1"/>
  <c r="CO378" i="2"/>
  <c r="CP378" i="2" s="1"/>
  <c r="CO370" i="2"/>
  <c r="CP370" i="2" s="1"/>
  <c r="CO372" i="2"/>
  <c r="CP372" i="2" s="1"/>
  <c r="CO373" i="2"/>
  <c r="CP373" i="2" s="1"/>
  <c r="CO374" i="2"/>
  <c r="CP374" i="2" s="1"/>
  <c r="CO375" i="2"/>
  <c r="CP375" i="2" s="1"/>
  <c r="AW51" i="3"/>
  <c r="AX51" i="3"/>
  <c r="AU51" i="3"/>
  <c r="AV51" i="3"/>
  <c r="AY51" i="3" s="1"/>
  <c r="AW59" i="3"/>
  <c r="AX59" i="3"/>
  <c r="AU59" i="3"/>
  <c r="AV59" i="3"/>
  <c r="AY59" i="3" s="1"/>
  <c r="AJ184" i="7949"/>
  <c r="AI184" i="7949" s="1"/>
  <c r="AJ182" i="7949"/>
  <c r="AI182" i="7949" s="1"/>
  <c r="AW55" i="3"/>
  <c r="AX55" i="3"/>
  <c r="AU55" i="3"/>
  <c r="AV55" i="3"/>
  <c r="AE67" i="2"/>
  <c r="AE68" i="2" s="1"/>
  <c r="AI62" i="7953"/>
  <c r="AH62" i="7953"/>
  <c r="AL62" i="7953"/>
  <c r="AI61" i="7953"/>
  <c r="AH61" i="7953"/>
  <c r="AL61" i="7953"/>
  <c r="W60" i="7953"/>
  <c r="X60" i="7953"/>
  <c r="AA60" i="7953"/>
  <c r="AU60" i="3"/>
  <c r="AX60" i="3"/>
  <c r="AW60" i="3"/>
  <c r="AV60" i="3"/>
  <c r="AY60" i="3" s="1"/>
  <c r="AX52" i="3"/>
  <c r="AW52" i="3"/>
  <c r="AU52" i="3"/>
  <c r="AJ187" i="7949"/>
  <c r="AI187" i="7949" s="1"/>
  <c r="AJ186" i="7949"/>
  <c r="AI186" i="7949" s="1"/>
  <c r="AN95" i="2"/>
  <c r="AN97" i="2"/>
  <c r="AN94" i="2"/>
  <c r="AN102" i="2"/>
  <c r="AN103" i="2"/>
  <c r="AN98" i="2"/>
  <c r="AN101" i="2"/>
  <c r="AN100" i="2"/>
  <c r="AN96" i="2"/>
  <c r="AN99" i="2"/>
  <c r="AW251" i="7950" l="1"/>
  <c r="AZ251" i="7950"/>
  <c r="AX251" i="7950"/>
  <c r="AY251" i="7950"/>
  <c r="AP252" i="7950" s="1"/>
  <c r="M251" i="7950"/>
  <c r="AT236" i="7950"/>
  <c r="AU236" i="7950" s="1"/>
  <c r="AR236" i="7950"/>
  <c r="E236" i="7950"/>
  <c r="G236" i="7950"/>
  <c r="AQ236" i="7950"/>
  <c r="I236" i="7950"/>
  <c r="AP269" i="7950"/>
  <c r="AY363" i="7950"/>
  <c r="AP364" i="7950" s="1"/>
  <c r="I364" i="7950" s="1"/>
  <c r="AX363" i="7950"/>
  <c r="AW363" i="7950"/>
  <c r="AZ363" i="7950"/>
  <c r="M363" i="7950"/>
  <c r="AP317" i="7950"/>
  <c r="E364" i="7950"/>
  <c r="AT364" i="7950"/>
  <c r="AU364" i="7950" s="1"/>
  <c r="CR73" i="2"/>
  <c r="CS73" i="2" s="1"/>
  <c r="CR68" i="2"/>
  <c r="CS68" i="2" s="1"/>
  <c r="CR75" i="2"/>
  <c r="CS75" i="2" s="1"/>
  <c r="CR71" i="2"/>
  <c r="CS71" i="2" s="1"/>
  <c r="CR70" i="2"/>
  <c r="CS70" i="2" s="1"/>
  <c r="CR72" i="2"/>
  <c r="CS72" i="2" s="1"/>
  <c r="CR74" i="2"/>
  <c r="CS74" i="2" s="1"/>
  <c r="CR69" i="2"/>
  <c r="CS69" i="2" s="1"/>
  <c r="CR76" i="2"/>
  <c r="CS76" i="2" s="1"/>
  <c r="CR77" i="2"/>
  <c r="CS77" i="2" s="1"/>
  <c r="CN90" i="7949"/>
  <c r="CN92" i="7949"/>
  <c r="CT285" i="7949" s="1"/>
  <c r="CN91" i="7949"/>
  <c r="CT284" i="7949" s="1"/>
  <c r="CO95" i="7949"/>
  <c r="CP95" i="7949" s="1"/>
  <c r="CO97" i="7949"/>
  <c r="CP97" i="7949" s="1"/>
  <c r="CO96" i="7949"/>
  <c r="CP96" i="7949" s="1"/>
  <c r="CO92" i="7949"/>
  <c r="CP92" i="7949" s="1"/>
  <c r="CO90" i="7949"/>
  <c r="CP90" i="7949" s="1"/>
  <c r="CO99" i="7949"/>
  <c r="CP99" i="7949" s="1"/>
  <c r="CO94" i="7949"/>
  <c r="CP94" i="7949" s="1"/>
  <c r="CO98" i="7949"/>
  <c r="CP98" i="7949" s="1"/>
  <c r="CO91" i="7949"/>
  <c r="CP91" i="7949" s="1"/>
  <c r="CO93" i="7949"/>
  <c r="CP93" i="7949" s="1"/>
  <c r="CO70" i="2"/>
  <c r="CP70" i="2" s="1"/>
  <c r="CO69" i="2"/>
  <c r="CP69" i="2" s="1"/>
  <c r="CO71" i="2"/>
  <c r="CP71" i="2" s="1"/>
  <c r="CO72" i="2"/>
  <c r="CP72" i="2" s="1"/>
  <c r="CO74" i="2"/>
  <c r="CP74" i="2" s="1"/>
  <c r="CO77" i="2"/>
  <c r="CP77" i="2" s="1"/>
  <c r="CO73" i="2"/>
  <c r="CP73" i="2" s="1"/>
  <c r="CO76" i="2"/>
  <c r="CP76" i="2" s="1"/>
  <c r="CO68" i="2"/>
  <c r="CP68" i="2" s="1"/>
  <c r="CO75" i="2"/>
  <c r="CP75" i="2" s="1"/>
  <c r="K380" i="7950"/>
  <c r="AV380" i="7950"/>
  <c r="CI95" i="7949"/>
  <c r="CJ95" i="7949" s="1"/>
  <c r="CI91" i="7949"/>
  <c r="CJ91" i="7949" s="1"/>
  <c r="CI92" i="7949"/>
  <c r="CJ92" i="7949" s="1"/>
  <c r="CI93" i="7949"/>
  <c r="CJ93" i="7949" s="1"/>
  <c r="CI90" i="7949"/>
  <c r="CJ90" i="7949" s="1"/>
  <c r="CI94" i="7949"/>
  <c r="CJ94" i="7949" s="1"/>
  <c r="CI96" i="7949"/>
  <c r="CJ96" i="7949" s="1"/>
  <c r="CI98" i="7949"/>
  <c r="CJ98" i="7949" s="1"/>
  <c r="CI99" i="7949"/>
  <c r="CJ99" i="7949" s="1"/>
  <c r="CI97" i="7949"/>
  <c r="CJ97" i="7949" s="1"/>
  <c r="CU72" i="2"/>
  <c r="CV72" i="2" s="1"/>
  <c r="CU70" i="2"/>
  <c r="CV70" i="2" s="1"/>
  <c r="CU75" i="2"/>
  <c r="CV75" i="2" s="1"/>
  <c r="CU74" i="2"/>
  <c r="CV74" i="2" s="1"/>
  <c r="CU69" i="2"/>
  <c r="CV69" i="2" s="1"/>
  <c r="CU68" i="2"/>
  <c r="CV68" i="2" s="1"/>
  <c r="CU71" i="2"/>
  <c r="CV71" i="2" s="1"/>
  <c r="CU73" i="2"/>
  <c r="CV73" i="2" s="1"/>
  <c r="CU76" i="2"/>
  <c r="CV76" i="2" s="1"/>
  <c r="CU77" i="2"/>
  <c r="CV77" i="2" s="1"/>
  <c r="CI644" i="7949"/>
  <c r="CJ644" i="7949" s="1"/>
  <c r="CI651" i="7949"/>
  <c r="CJ651" i="7949" s="1"/>
  <c r="CI653" i="7949"/>
  <c r="CJ653" i="7949" s="1"/>
  <c r="CI650" i="7949"/>
  <c r="CJ650" i="7949" s="1"/>
  <c r="CI649" i="7949"/>
  <c r="CJ649" i="7949" s="1"/>
  <c r="CI652" i="7949"/>
  <c r="CJ652" i="7949" s="1"/>
  <c r="CI648" i="7949"/>
  <c r="CJ648" i="7949" s="1"/>
  <c r="CI647" i="7949"/>
  <c r="CJ647" i="7949" s="1"/>
  <c r="CI645" i="7949"/>
  <c r="CJ645" i="7949" s="1"/>
  <c r="CI646" i="7949"/>
  <c r="CJ646" i="7949" s="1"/>
  <c r="CI371" i="7949"/>
  <c r="CJ371" i="7949" s="1"/>
  <c r="CI373" i="7949"/>
  <c r="CJ373" i="7949" s="1"/>
  <c r="CI370" i="7949"/>
  <c r="CJ370" i="7949" s="1"/>
  <c r="CI376" i="7949"/>
  <c r="CJ376" i="7949" s="1"/>
  <c r="CI369" i="7949"/>
  <c r="CJ369" i="7949" s="1"/>
  <c r="CI367" i="7949"/>
  <c r="CJ367" i="7949" s="1"/>
  <c r="CI374" i="7949"/>
  <c r="CJ374" i="7949" s="1"/>
  <c r="CI368" i="7949"/>
  <c r="CJ368" i="7949" s="1"/>
  <c r="CI372" i="7949"/>
  <c r="CJ372" i="7949" s="1"/>
  <c r="CI375" i="7949"/>
  <c r="CJ375" i="7949" s="1"/>
  <c r="CO646" i="7949"/>
  <c r="CP646" i="7949" s="1"/>
  <c r="CO644" i="7949"/>
  <c r="CP644" i="7949" s="1"/>
  <c r="CO645" i="7949"/>
  <c r="CP645" i="7949" s="1"/>
  <c r="CO649" i="7949"/>
  <c r="CP649" i="7949" s="1"/>
  <c r="CO653" i="7949"/>
  <c r="CP653" i="7949" s="1"/>
  <c r="CO650" i="7949"/>
  <c r="CP650" i="7949" s="1"/>
  <c r="CO648" i="7949"/>
  <c r="CP648" i="7949" s="1"/>
  <c r="CO652" i="7949"/>
  <c r="CP652" i="7949" s="1"/>
  <c r="CO651" i="7949"/>
  <c r="CP651" i="7949" s="1"/>
  <c r="CO647" i="7949"/>
  <c r="CP647" i="7949" s="1"/>
  <c r="CL370" i="7949"/>
  <c r="CM370" i="7949" s="1"/>
  <c r="CL371" i="7949"/>
  <c r="CM371" i="7949" s="1"/>
  <c r="CL375" i="7949"/>
  <c r="CM375" i="7949" s="1"/>
  <c r="CL367" i="7949"/>
  <c r="CM367" i="7949" s="1"/>
  <c r="CL376" i="7949"/>
  <c r="CM376" i="7949" s="1"/>
  <c r="CL369" i="7949"/>
  <c r="CM369" i="7949" s="1"/>
  <c r="CL373" i="7949"/>
  <c r="CM373" i="7949" s="1"/>
  <c r="CL374" i="7949"/>
  <c r="CM374" i="7949" s="1"/>
  <c r="CL368" i="7949"/>
  <c r="CM368" i="7949" s="1"/>
  <c r="CL372" i="7949"/>
  <c r="CM372" i="7949" s="1"/>
  <c r="CL651" i="7949"/>
  <c r="CM651" i="7949" s="1"/>
  <c r="CL644" i="7949"/>
  <c r="CM644" i="7949" s="1"/>
  <c r="CL647" i="7949"/>
  <c r="CM647" i="7949" s="1"/>
  <c r="CL649" i="7949"/>
  <c r="CM649" i="7949" s="1"/>
  <c r="CL646" i="7949"/>
  <c r="CM646" i="7949" s="1"/>
  <c r="CL652" i="7949"/>
  <c r="CM652" i="7949" s="1"/>
  <c r="CL645" i="7949"/>
  <c r="CM645" i="7949" s="1"/>
  <c r="CL650" i="7949"/>
  <c r="CM650" i="7949" s="1"/>
  <c r="CL648" i="7949"/>
  <c r="CM648" i="7949" s="1"/>
  <c r="CL653" i="7949"/>
  <c r="CM653" i="7949" s="1"/>
  <c r="CO367" i="7949"/>
  <c r="CP367" i="7949" s="1"/>
  <c r="CO374" i="7949"/>
  <c r="CP374" i="7949" s="1"/>
  <c r="CO372" i="7949"/>
  <c r="CP372" i="7949" s="1"/>
  <c r="CO370" i="7949"/>
  <c r="CP370" i="7949" s="1"/>
  <c r="CO376" i="7949"/>
  <c r="CP376" i="7949" s="1"/>
  <c r="CO375" i="7949"/>
  <c r="CP375" i="7949" s="1"/>
  <c r="CO369" i="7949"/>
  <c r="CP369" i="7949" s="1"/>
  <c r="CO371" i="7949"/>
  <c r="CP371" i="7949" s="1"/>
  <c r="CO373" i="7949"/>
  <c r="CP373" i="7949" s="1"/>
  <c r="CO368" i="7949"/>
  <c r="CP368" i="7949" s="1"/>
  <c r="AZ331" i="7950"/>
  <c r="AW331" i="7950"/>
  <c r="M331" i="7950"/>
  <c r="AY331" i="7950"/>
  <c r="AP332" i="7950" s="1"/>
  <c r="AX331" i="7950"/>
  <c r="AY219" i="7950"/>
  <c r="AP220" i="7950" s="1"/>
  <c r="G220" i="7950" s="1"/>
  <c r="M219" i="7950"/>
  <c r="AW219" i="7950"/>
  <c r="AZ219" i="7950"/>
  <c r="AX219" i="7950"/>
  <c r="M347" i="7950"/>
  <c r="AW347" i="7950"/>
  <c r="AX347" i="7950"/>
  <c r="AY347" i="7950"/>
  <c r="AZ347" i="7950"/>
  <c r="E98" i="1"/>
  <c r="E83" i="1"/>
  <c r="AY55" i="3"/>
  <c r="AY49" i="3"/>
  <c r="AY45" i="3"/>
  <c r="AY50" i="3"/>
  <c r="AY48" i="3"/>
  <c r="E115" i="1"/>
  <c r="R45" i="7953"/>
  <c r="R46" i="7953"/>
  <c r="AQ317" i="7950"/>
  <c r="G317" i="7950"/>
  <c r="AR317" i="7950"/>
  <c r="E317" i="7950"/>
  <c r="I317" i="7950"/>
  <c r="AT317" i="7950"/>
  <c r="AU317" i="7950" s="1"/>
  <c r="BK100" i="1"/>
  <c r="BI101" i="1"/>
  <c r="BL100" i="1"/>
  <c r="BM100" i="1"/>
  <c r="K396" i="7950"/>
  <c r="AV396" i="7950"/>
  <c r="AL110" i="1"/>
  <c r="W111" i="1"/>
  <c r="BG111" i="1" s="1"/>
  <c r="BG110" i="1"/>
  <c r="BB56" i="3"/>
  <c r="BE56" i="3" s="1"/>
  <c r="L303" i="7955"/>
  <c r="L103" i="7955"/>
  <c r="L153" i="7955"/>
  <c r="L353" i="7955"/>
  <c r="L503" i="7955"/>
  <c r="L253" i="7955"/>
  <c r="L203" i="7955"/>
  <c r="L403" i="7955"/>
  <c r="E130" i="1"/>
  <c r="BI147" i="1"/>
  <c r="BM146" i="1"/>
  <c r="BK146" i="1"/>
  <c r="BL146" i="1"/>
  <c r="M303" i="7955"/>
  <c r="M253" i="7955"/>
  <c r="M353" i="7955"/>
  <c r="M153" i="7955"/>
  <c r="M203" i="7955"/>
  <c r="M403" i="7955"/>
  <c r="M103" i="7955"/>
  <c r="M503" i="7955"/>
  <c r="AZ172" i="7950"/>
  <c r="AW172" i="7950"/>
  <c r="AY172" i="7950"/>
  <c r="AX172" i="7950"/>
  <c r="M172" i="7950"/>
  <c r="AL140" i="1"/>
  <c r="AM140" i="1" s="1"/>
  <c r="W141" i="1"/>
  <c r="BG140" i="1"/>
  <c r="BM117" i="1"/>
  <c r="BL117" i="1"/>
  <c r="BI118" i="1"/>
  <c r="BK117" i="1"/>
  <c r="K188" i="7950"/>
  <c r="AV188" i="7950"/>
  <c r="BM85" i="1"/>
  <c r="BI86" i="1"/>
  <c r="BL85" i="1"/>
  <c r="BK85" i="1"/>
  <c r="W156" i="1"/>
  <c r="BG155" i="1"/>
  <c r="AX300" i="7950"/>
  <c r="M300" i="7950"/>
  <c r="AW300" i="7950"/>
  <c r="AY300" i="7950"/>
  <c r="AZ300" i="7950"/>
  <c r="AP301" i="7950" s="1"/>
  <c r="AV412" i="7950"/>
  <c r="K412" i="7950"/>
  <c r="AS118" i="7951"/>
  <c r="AV77" i="7951" s="1"/>
  <c r="AD82" i="7949"/>
  <c r="AD88" i="7949"/>
  <c r="AD76" i="7949"/>
  <c r="E160" i="1"/>
  <c r="BI162" i="1"/>
  <c r="AF193" i="7950"/>
  <c r="AF191" i="7950"/>
  <c r="AF195" i="7950"/>
  <c r="AF192" i="7950"/>
  <c r="V201" i="7950"/>
  <c r="C185" i="7950"/>
  <c r="AF194" i="7950"/>
  <c r="BG127" i="1"/>
  <c r="AL127" i="1"/>
  <c r="AM127" i="1" s="1"/>
  <c r="BL132" i="1"/>
  <c r="BI133" i="1"/>
  <c r="BM132" i="1"/>
  <c r="BK132" i="1"/>
  <c r="AZ204" i="7950"/>
  <c r="AX204" i="7950"/>
  <c r="AW204" i="7950"/>
  <c r="M204" i="7950"/>
  <c r="AY204" i="7950"/>
  <c r="AB187" i="1"/>
  <c r="C169" i="1"/>
  <c r="W171" i="1"/>
  <c r="BI177" i="1"/>
  <c r="AT67" i="1"/>
  <c r="AP99" i="2"/>
  <c r="AQ99" i="2"/>
  <c r="AQ96" i="2"/>
  <c r="AP96" i="2"/>
  <c r="AP101" i="2"/>
  <c r="AQ101" i="2"/>
  <c r="AQ95" i="2"/>
  <c r="AP95" i="2"/>
  <c r="AQ102" i="2"/>
  <c r="AP102" i="2"/>
  <c r="AP94" i="2"/>
  <c r="AQ94" i="2"/>
  <c r="AQ100" i="2"/>
  <c r="AP100" i="2"/>
  <c r="AP97" i="2"/>
  <c r="AQ97" i="2"/>
  <c r="AQ103" i="2"/>
  <c r="AP103" i="2"/>
  <c r="AP98" i="2"/>
  <c r="AQ98" i="2"/>
  <c r="CW671" i="2"/>
  <c r="DI937" i="2" s="1"/>
  <c r="CW670" i="2"/>
  <c r="AY46" i="3"/>
  <c r="CQ670" i="2"/>
  <c r="CQ673" i="2"/>
  <c r="DI893" i="2" s="1"/>
  <c r="CQ674" i="2"/>
  <c r="DI894" i="2" s="1"/>
  <c r="CQ671" i="2"/>
  <c r="DI891" i="2" s="1"/>
  <c r="CQ672" i="2"/>
  <c r="DI892" i="2" s="1"/>
  <c r="K284" i="7950"/>
  <c r="AV284" i="7950"/>
  <c r="CW369" i="2"/>
  <c r="CW370" i="2"/>
  <c r="DI636" i="2" s="1"/>
  <c r="CT671" i="2"/>
  <c r="DI923" i="2" s="1"/>
  <c r="CT670" i="2"/>
  <c r="CT672" i="2"/>
  <c r="DI924" i="2" s="1"/>
  <c r="R47" i="7953"/>
  <c r="R48" i="7953"/>
  <c r="I269" i="7950"/>
  <c r="E269" i="7950"/>
  <c r="AR269" i="7950"/>
  <c r="G269" i="7950"/>
  <c r="AQ269" i="7950"/>
  <c r="AT269" i="7950"/>
  <c r="AU269" i="7950" s="1"/>
  <c r="CQ370" i="2"/>
  <c r="DI590" i="2" s="1"/>
  <c r="CQ369" i="2"/>
  <c r="CQ371" i="2"/>
  <c r="DI591" i="2" s="1"/>
  <c r="CQ372" i="2"/>
  <c r="DI592" i="2" s="1"/>
  <c r="CQ373" i="2"/>
  <c r="DI593" i="2" s="1"/>
  <c r="CT370" i="2"/>
  <c r="DI622" i="2" s="1"/>
  <c r="CT371" i="2"/>
  <c r="DI623" i="2" s="1"/>
  <c r="CT369" i="2"/>
  <c r="I220" i="7950"/>
  <c r="D41" i="7955"/>
  <c r="D43" i="7955"/>
  <c r="C362" i="7955"/>
  <c r="C412" i="7955"/>
  <c r="C62" i="7955"/>
  <c r="C262" i="7955"/>
  <c r="C512" i="7955"/>
  <c r="L44" i="7955"/>
  <c r="D44" i="7955"/>
  <c r="L42" i="7955"/>
  <c r="L43" i="7955"/>
  <c r="C162" i="7955"/>
  <c r="L41" i="7955"/>
  <c r="C312" i="7955"/>
  <c r="C112" i="7955"/>
  <c r="C212" i="7955"/>
  <c r="D42" i="7955"/>
  <c r="AQ252" i="7950" l="1"/>
  <c r="G252" i="7950"/>
  <c r="AR252" i="7950"/>
  <c r="I252" i="7950"/>
  <c r="E252" i="7950"/>
  <c r="AT252" i="7950"/>
  <c r="AU252" i="7950" s="1"/>
  <c r="AQ364" i="7950"/>
  <c r="AV236" i="7950"/>
  <c r="K236" i="7950"/>
  <c r="G364" i="7950"/>
  <c r="AR364" i="7950"/>
  <c r="AP205" i="7950"/>
  <c r="AQ332" i="7950"/>
  <c r="AR332" i="7950"/>
  <c r="AT332" i="7950"/>
  <c r="AU332" i="7950" s="1"/>
  <c r="E332" i="7950"/>
  <c r="I332" i="7950"/>
  <c r="G332" i="7950"/>
  <c r="CQ90" i="7949"/>
  <c r="CQ91" i="7949"/>
  <c r="CT307" i="7949" s="1"/>
  <c r="CT70" i="2"/>
  <c r="DI322" i="2" s="1"/>
  <c r="CT69" i="2"/>
  <c r="DI321" i="2" s="1"/>
  <c r="CT68" i="2"/>
  <c r="AT220" i="7950"/>
  <c r="AU220" i="7950" s="1"/>
  <c r="AV220" i="7950" s="1"/>
  <c r="CN645" i="7949"/>
  <c r="CT838" i="7949" s="1"/>
  <c r="CN646" i="7949"/>
  <c r="CT839" i="7949" s="1"/>
  <c r="CN367" i="7949"/>
  <c r="CN368" i="7949"/>
  <c r="CT561" i="7949" s="1"/>
  <c r="CN369" i="7949"/>
  <c r="CT562" i="7949" s="1"/>
  <c r="CK644" i="7949"/>
  <c r="CK647" i="7949"/>
  <c r="CT783" i="7949" s="1"/>
  <c r="CK646" i="7949"/>
  <c r="CT782" i="7949" s="1"/>
  <c r="CK648" i="7949"/>
  <c r="CT784" i="7949" s="1"/>
  <c r="CK645" i="7949"/>
  <c r="CT781" i="7949" s="1"/>
  <c r="CK90" i="7949"/>
  <c r="CK94" i="7949"/>
  <c r="CT230" i="7949" s="1"/>
  <c r="CK91" i="7949"/>
  <c r="CT227" i="7949" s="1"/>
  <c r="CK92" i="7949"/>
  <c r="CT228" i="7949" s="1"/>
  <c r="CK93" i="7949"/>
  <c r="CT229" i="7949" s="1"/>
  <c r="CQ72" i="2"/>
  <c r="DI292" i="2" s="1"/>
  <c r="CQ69" i="2"/>
  <c r="DI289" i="2" s="1"/>
  <c r="CQ71" i="2"/>
  <c r="DI291" i="2" s="1"/>
  <c r="CQ70" i="2"/>
  <c r="DI290" i="2" s="1"/>
  <c r="CQ68" i="2"/>
  <c r="CK368" i="7949"/>
  <c r="CT504" i="7949" s="1"/>
  <c r="CK370" i="7949"/>
  <c r="CT506" i="7949" s="1"/>
  <c r="CK371" i="7949"/>
  <c r="CT507" i="7949" s="1"/>
  <c r="CK367" i="7949"/>
  <c r="CK369" i="7949"/>
  <c r="CT505" i="7949" s="1"/>
  <c r="K364" i="7950"/>
  <c r="AV364" i="7950"/>
  <c r="CQ368" i="7949"/>
  <c r="CT584" i="7949" s="1"/>
  <c r="CQ367" i="7949"/>
  <c r="AQ220" i="7950"/>
  <c r="E220" i="7950"/>
  <c r="CN644" i="7949"/>
  <c r="CQ644" i="7949"/>
  <c r="CQ645" i="7949"/>
  <c r="CT861" i="7949" s="1"/>
  <c r="CT291" i="7949"/>
  <c r="CT298" i="7949" s="1"/>
  <c r="DA290" i="7949"/>
  <c r="DA291" i="7949" s="1"/>
  <c r="DA292" i="7949" s="1"/>
  <c r="DA293" i="7949" s="1"/>
  <c r="AR220" i="7950"/>
  <c r="CT292" i="7949"/>
  <c r="CT299" i="7949" s="1"/>
  <c r="DA297" i="7949"/>
  <c r="DA298" i="7949" s="1"/>
  <c r="DA299" i="7949" s="1"/>
  <c r="DA300" i="7949" s="1"/>
  <c r="AP348" i="7950"/>
  <c r="CW68" i="2"/>
  <c r="CW69" i="2"/>
  <c r="DI335" i="2" s="1"/>
  <c r="AW380" i="7950"/>
  <c r="AX380" i="7950"/>
  <c r="M380" i="7950"/>
  <c r="AY380" i="7950"/>
  <c r="AZ380" i="7950"/>
  <c r="CT283" i="7949"/>
  <c r="DA282" i="7949"/>
  <c r="E84" i="1"/>
  <c r="Y46" i="7953"/>
  <c r="V46" i="7953"/>
  <c r="U46" i="7953"/>
  <c r="T46" i="7953"/>
  <c r="S46" i="7953"/>
  <c r="T45" i="7953"/>
  <c r="V45" i="7953"/>
  <c r="Y45" i="7953"/>
  <c r="U45" i="7953"/>
  <c r="C45" i="7953" s="1"/>
  <c r="S45" i="7953"/>
  <c r="AR301" i="7950"/>
  <c r="I301" i="7950"/>
  <c r="E301" i="7950"/>
  <c r="AT301" i="7950"/>
  <c r="AU301" i="7950" s="1"/>
  <c r="AQ301" i="7950"/>
  <c r="G301" i="7950"/>
  <c r="G205" i="7950"/>
  <c r="E205" i="7950"/>
  <c r="AT205" i="7950"/>
  <c r="AU205" i="7950" s="1"/>
  <c r="AR205" i="7950"/>
  <c r="AQ205" i="7950"/>
  <c r="I205" i="7950"/>
  <c r="BI178" i="1"/>
  <c r="E176" i="1"/>
  <c r="BK86" i="1"/>
  <c r="E85" i="1" s="1"/>
  <c r="BM86" i="1"/>
  <c r="BI87" i="1"/>
  <c r="BL86" i="1"/>
  <c r="AP173" i="7950"/>
  <c r="BI102" i="1"/>
  <c r="BM101" i="1"/>
  <c r="BL101" i="1"/>
  <c r="BK101" i="1"/>
  <c r="K317" i="7950"/>
  <c r="AV317" i="7950"/>
  <c r="BG124" i="7949"/>
  <c r="BE121" i="7949"/>
  <c r="BF120" i="7949"/>
  <c r="BA119" i="7949"/>
  <c r="BJ120" i="7949"/>
  <c r="BD119" i="7949"/>
  <c r="BA122" i="7949"/>
  <c r="BH120" i="7949"/>
  <c r="BH121" i="7949"/>
  <c r="BD116" i="7949"/>
  <c r="BI122" i="7949"/>
  <c r="BB120" i="7949"/>
  <c r="BE116" i="7949"/>
  <c r="BB119" i="7949"/>
  <c r="BD124" i="7949"/>
  <c r="BI116" i="7949"/>
  <c r="AZ115" i="7949"/>
  <c r="BJ118" i="7949"/>
  <c r="BH126" i="7949"/>
  <c r="BJ121" i="7949"/>
  <c r="BF122" i="7949"/>
  <c r="BC124" i="7949"/>
  <c r="BA125" i="7949"/>
  <c r="BH118" i="7949"/>
  <c r="BH119" i="7949"/>
  <c r="BC115" i="7949"/>
  <c r="BD122" i="7949"/>
  <c r="BF126" i="7949"/>
  <c r="BH123" i="7949"/>
  <c r="BC121" i="7949"/>
  <c r="BJ122" i="7949"/>
  <c r="BB118" i="7949"/>
  <c r="BG123" i="7949"/>
  <c r="BA117" i="7949"/>
  <c r="BA116" i="7949"/>
  <c r="BI117" i="7949"/>
  <c r="BJ123" i="7949"/>
  <c r="BG118" i="7949"/>
  <c r="BC125" i="7949"/>
  <c r="AZ123" i="7949"/>
  <c r="BH124" i="7949"/>
  <c r="BB116" i="7949"/>
  <c r="BC119" i="7949"/>
  <c r="BB123" i="7949"/>
  <c r="BA124" i="7949"/>
  <c r="BE119" i="7949"/>
  <c r="BA121" i="7949"/>
  <c r="BB125" i="7949"/>
  <c r="BB115" i="7949"/>
  <c r="BJ116" i="7949"/>
  <c r="BC118" i="7949"/>
  <c r="BC117" i="7949"/>
  <c r="BB121" i="7949"/>
  <c r="BF118" i="7949"/>
  <c r="BI121" i="7949"/>
  <c r="AZ120" i="7949"/>
  <c r="BI126" i="7949"/>
  <c r="AZ126" i="7949"/>
  <c r="BG122" i="7949"/>
  <c r="BH122" i="7949"/>
  <c r="BJ119" i="7949"/>
  <c r="BF116" i="7949"/>
  <c r="BG117" i="7949"/>
  <c r="BC122" i="7949"/>
  <c r="BC126" i="7949"/>
  <c r="BI118" i="7949"/>
  <c r="BB122" i="7949"/>
  <c r="AZ121" i="7949"/>
  <c r="BB126" i="7949"/>
  <c r="BH115" i="7949"/>
  <c r="BE125" i="7949"/>
  <c r="BH117" i="7949"/>
  <c r="BB117" i="7949"/>
  <c r="BD125" i="7949"/>
  <c r="BJ126" i="7949"/>
  <c r="BA123" i="7949"/>
  <c r="BF115" i="7949"/>
  <c r="BE123" i="7949"/>
  <c r="BG115" i="7949"/>
  <c r="BI119" i="7949"/>
  <c r="BH116" i="7949"/>
  <c r="BG126" i="7949"/>
  <c r="BE124" i="7949"/>
  <c r="AZ118" i="7949"/>
  <c r="BE115" i="7949"/>
  <c r="BF121" i="7949"/>
  <c r="AZ125" i="7949"/>
  <c r="BJ124" i="7949"/>
  <c r="BA118" i="7949"/>
  <c r="AZ119" i="7949"/>
  <c r="BD118" i="7949"/>
  <c r="BD121" i="7949"/>
  <c r="AZ116" i="7949"/>
  <c r="BB124" i="7949"/>
  <c r="AZ122" i="7949"/>
  <c r="BJ115" i="7949"/>
  <c r="BI120" i="7949"/>
  <c r="BA120" i="7949"/>
  <c r="BF124" i="7949"/>
  <c r="BC120" i="7949"/>
  <c r="BH125" i="7949"/>
  <c r="BJ125" i="7949"/>
  <c r="BE117" i="7949"/>
  <c r="BD123" i="7949"/>
  <c r="BD115" i="7949"/>
  <c r="BA126" i="7949"/>
  <c r="BF117" i="7949"/>
  <c r="BG120" i="7949"/>
  <c r="BD120" i="7949"/>
  <c r="BC116" i="7949"/>
  <c r="BI124" i="7949"/>
  <c r="BE118" i="7949"/>
  <c r="BI125" i="7949"/>
  <c r="BF125" i="7949"/>
  <c r="BE120" i="7949"/>
  <c r="BA115" i="7949"/>
  <c r="BG125" i="7949"/>
  <c r="BG121" i="7949"/>
  <c r="BD117" i="7949"/>
  <c r="BG116" i="7949"/>
  <c r="BF123" i="7949"/>
  <c r="BI123" i="7949"/>
  <c r="BG119" i="7949"/>
  <c r="AZ117" i="7949"/>
  <c r="BF119" i="7949"/>
  <c r="BD126" i="7949"/>
  <c r="BE126" i="7949"/>
  <c r="BJ117" i="7949"/>
  <c r="BI115" i="7949"/>
  <c r="BC123" i="7949"/>
  <c r="AZ124" i="7949"/>
  <c r="BE122" i="7949"/>
  <c r="BG171" i="1"/>
  <c r="W172" i="1"/>
  <c r="E145" i="1"/>
  <c r="E99" i="1"/>
  <c r="D50" i="7949"/>
  <c r="C50" i="7949" s="1"/>
  <c r="D51" i="7949"/>
  <c r="C51" i="7949" s="1"/>
  <c r="D52" i="7949"/>
  <c r="C52" i="7949" s="1"/>
  <c r="D53" i="7949"/>
  <c r="C53" i="7949" s="1"/>
  <c r="D54" i="7949"/>
  <c r="C54" i="7949" s="1"/>
  <c r="E131" i="1"/>
  <c r="AF208" i="7950"/>
  <c r="AF210" i="7950"/>
  <c r="V217" i="7950"/>
  <c r="C201" i="7950"/>
  <c r="AF211" i="7950"/>
  <c r="AF209" i="7950"/>
  <c r="AF207" i="7950"/>
  <c r="AW188" i="7950"/>
  <c r="AX188" i="7950"/>
  <c r="M188" i="7950"/>
  <c r="AY188" i="7950"/>
  <c r="AZ188" i="7950"/>
  <c r="BG141" i="1"/>
  <c r="W142" i="1"/>
  <c r="BI148" i="1"/>
  <c r="BK147" i="1"/>
  <c r="BM147" i="1"/>
  <c r="BL147" i="1"/>
  <c r="AB203" i="1"/>
  <c r="C185" i="1"/>
  <c r="BI193" i="1"/>
  <c r="W187" i="1"/>
  <c r="N53" i="7955"/>
  <c r="AT68" i="1"/>
  <c r="AM110" i="1"/>
  <c r="AS49" i="7953" s="1"/>
  <c r="AS50" i="7953"/>
  <c r="AS51" i="7953"/>
  <c r="BK133" i="1"/>
  <c r="BL133" i="1"/>
  <c r="BI134" i="1"/>
  <c r="BM133" i="1"/>
  <c r="D46" i="7949"/>
  <c r="C46" i="7949" s="1"/>
  <c r="D44" i="7949"/>
  <c r="C44" i="7949" s="1"/>
  <c r="D43" i="7949"/>
  <c r="C43" i="7949" s="1"/>
  <c r="D47" i="7949"/>
  <c r="C47" i="7949" s="1"/>
  <c r="D45" i="7949"/>
  <c r="C45" i="7949" s="1"/>
  <c r="D42" i="7949"/>
  <c r="C42" i="7949" s="1"/>
  <c r="E116" i="1"/>
  <c r="BK162" i="1"/>
  <c r="BM162" i="1"/>
  <c r="BL162" i="1"/>
  <c r="BI163" i="1"/>
  <c r="AW412" i="7950"/>
  <c r="M412" i="7950"/>
  <c r="AX412" i="7950"/>
  <c r="AY412" i="7950"/>
  <c r="AZ412" i="7950"/>
  <c r="BG156" i="1"/>
  <c r="W157" i="1"/>
  <c r="BK118" i="1"/>
  <c r="E117" i="1" s="1"/>
  <c r="BI119" i="1"/>
  <c r="BL118" i="1"/>
  <c r="BM118" i="1"/>
  <c r="M396" i="7950"/>
  <c r="AW396" i="7950"/>
  <c r="AY396" i="7950"/>
  <c r="AX396" i="7950"/>
  <c r="AZ396" i="7950"/>
  <c r="G504"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F505" i="7955"/>
  <c r="H505" i="7955"/>
  <c r="E504" i="7955"/>
  <c r="F504" i="7955"/>
  <c r="J505" i="7955"/>
  <c r="H504" i="7955"/>
  <c r="J504" i="7955"/>
  <c r="G505" i="7955"/>
  <c r="I504" i="7955"/>
  <c r="I505" i="7955"/>
  <c r="E505" i="7955"/>
  <c r="L504" i="7955"/>
  <c r="L505" i="7955"/>
  <c r="M504" i="7955"/>
  <c r="M505" i="7955"/>
  <c r="K505" i="7955"/>
  <c r="K504" i="7955"/>
  <c r="E354" i="7955"/>
  <c r="G354" i="7955"/>
  <c r="I354" i="7955"/>
  <c r="F355" i="7955"/>
  <c r="E355" i="7955"/>
  <c r="F354" i="7955"/>
  <c r="I355" i="7955"/>
  <c r="K355"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G355" i="7955"/>
  <c r="J354" i="7955"/>
  <c r="H354" i="7955"/>
  <c r="J355" i="7955"/>
  <c r="H355" i="7955"/>
  <c r="K354" i="7955"/>
  <c r="M355" i="7955"/>
  <c r="M354" i="7955"/>
  <c r="L355" i="7955"/>
  <c r="L354" i="7955"/>
  <c r="AY417" i="7955"/>
  <c r="AY418" i="7955" s="1"/>
  <c r="H404" i="7955"/>
  <c r="F404" i="7955"/>
  <c r="F405" i="7955"/>
  <c r="G404" i="7955"/>
  <c r="E404" i="7955"/>
  <c r="J405" i="7955"/>
  <c r="H405" i="7955"/>
  <c r="J404" i="7955"/>
  <c r="G405" i="7955"/>
  <c r="K404" i="7955"/>
  <c r="I404" i="7955"/>
  <c r="E405" i="7955"/>
  <c r="I405" i="7955"/>
  <c r="K405" i="7955"/>
  <c r="L405" i="7955"/>
  <c r="L404" i="7955"/>
  <c r="M404" i="7955"/>
  <c r="M405" i="7955"/>
  <c r="AY317" i="7955"/>
  <c r="AY318" i="7955" s="1"/>
  <c r="H304" i="7955"/>
  <c r="E305" i="7955"/>
  <c r="E304" i="7955"/>
  <c r="G305" i="7955"/>
  <c r="J304" i="7955"/>
  <c r="H305" i="7955"/>
  <c r="G304" i="7955"/>
  <c r="I305" i="7955"/>
  <c r="F304" i="7955"/>
  <c r="I304" i="7955"/>
  <c r="F305" i="7955"/>
  <c r="J305" i="7955"/>
  <c r="K304" i="7955"/>
  <c r="K305" i="7955"/>
  <c r="L304" i="7955"/>
  <c r="L305" i="7955"/>
  <c r="M305" i="7955"/>
  <c r="M304" i="7955"/>
  <c r="F54" i="7955"/>
  <c r="G55" i="7955"/>
  <c r="E54" i="7955"/>
  <c r="G54" i="7955"/>
  <c r="I55" i="7955"/>
  <c r="I54" i="7955"/>
  <c r="E55" i="7955"/>
  <c r="J55" i="7955"/>
  <c r="F55" i="7955"/>
  <c r="J54" i="7955"/>
  <c r="AY67" i="7955"/>
  <c r="AY68" i="7955" s="1"/>
  <c r="AY69" i="7955" s="1"/>
  <c r="AY70" i="7955" s="1"/>
  <c r="AY71" i="7955" s="1"/>
  <c r="AY72" i="7955" s="1"/>
  <c r="AY73" i="7955" s="1"/>
  <c r="AY74" i="7955" s="1"/>
  <c r="AY75" i="7955" s="1"/>
  <c r="AY76" i="7955" s="1"/>
  <c r="AY77" i="7955" s="1"/>
  <c r="AY78" i="7955" s="1"/>
  <c r="AY79" i="7955" s="1"/>
  <c r="AY80" i="7955" s="1"/>
  <c r="AY81" i="7955" s="1"/>
  <c r="AY82" i="7955" s="1"/>
  <c r="AY83" i="7955" s="1"/>
  <c r="AY84" i="7955" s="1"/>
  <c r="AY85" i="7955" s="1"/>
  <c r="AY86" i="7955" s="1"/>
  <c r="AY87" i="7955" s="1"/>
  <c r="AY88" i="7955" s="1"/>
  <c r="AY89" i="7955" s="1"/>
  <c r="AY90" i="7955" s="1"/>
  <c r="AY91" i="7955" s="1"/>
  <c r="AY92" i="7955" s="1"/>
  <c r="AY93" i="7955" s="1"/>
  <c r="AY94" i="7955" s="1"/>
  <c r="AY95" i="7955" s="1"/>
  <c r="AY96" i="7955" s="1"/>
  <c r="K55" i="7955"/>
  <c r="K54" i="7955"/>
  <c r="H54" i="7955"/>
  <c r="H55" i="7955"/>
  <c r="L54" i="7955"/>
  <c r="L55" i="7955"/>
  <c r="N54" i="7955"/>
  <c r="M54" i="7955"/>
  <c r="M55" i="7955"/>
  <c r="N55" i="7955"/>
  <c r="H204" i="7955"/>
  <c r="E205" i="7955"/>
  <c r="I204" i="7955"/>
  <c r="F205" i="7955"/>
  <c r="H205" i="7955"/>
  <c r="AY217" i="7955"/>
  <c r="AY218" i="7955" s="1"/>
  <c r="AY219" i="7955" s="1"/>
  <c r="AY220" i="7955" s="1"/>
  <c r="AY221" i="7955" s="1"/>
  <c r="AY222" i="7955" s="1"/>
  <c r="AY223" i="7955" s="1"/>
  <c r="I205" i="7955"/>
  <c r="E204" i="7955"/>
  <c r="F204" i="7955"/>
  <c r="J204" i="7955"/>
  <c r="G205" i="7955"/>
  <c r="J205" i="7955"/>
  <c r="G204" i="7955"/>
  <c r="K204" i="7955"/>
  <c r="L205" i="7955"/>
  <c r="K205" i="7955"/>
  <c r="L204" i="7955"/>
  <c r="M204" i="7955"/>
  <c r="M205" i="7955"/>
  <c r="F255" i="7955"/>
  <c r="G255" i="7955"/>
  <c r="I254" i="7955"/>
  <c r="E255" i="7955"/>
  <c r="G254" i="7955"/>
  <c r="H255" i="7955"/>
  <c r="E254" i="7955"/>
  <c r="H254" i="7955"/>
  <c r="F254" i="7955"/>
  <c r="I255" i="7955"/>
  <c r="AY267" i="7955"/>
  <c r="AY268" i="7955" s="1"/>
  <c r="AY269" i="7955" s="1"/>
  <c r="AY270" i="7955" s="1"/>
  <c r="J254" i="7955"/>
  <c r="K254" i="7955"/>
  <c r="L254" i="7955"/>
  <c r="K255" i="7955"/>
  <c r="L255" i="7955"/>
  <c r="J255" i="7955"/>
  <c r="M254" i="7955"/>
  <c r="M255" i="7955"/>
  <c r="AY117" i="7955"/>
  <c r="AY118" i="7955" s="1"/>
  <c r="E104" i="7955"/>
  <c r="F104" i="7955"/>
  <c r="G104" i="7955"/>
  <c r="AF105" i="7955"/>
  <c r="AN104" i="7955"/>
  <c r="AF104" i="7955"/>
  <c r="AO104" i="7955"/>
  <c r="AO105" i="7955"/>
  <c r="AJ104" i="7955"/>
  <c r="AK105" i="7955"/>
  <c r="H104" i="7955"/>
  <c r="AI105" i="7955"/>
  <c r="AM105" i="7955"/>
  <c r="AJ105" i="7955"/>
  <c r="E105" i="7955"/>
  <c r="AG104" i="7955"/>
  <c r="AL105" i="7955"/>
  <c r="AH104" i="7955"/>
  <c r="AH105" i="7955"/>
  <c r="H105" i="7955"/>
  <c r="F105" i="7955"/>
  <c r="AG105" i="7955"/>
  <c r="G105" i="7955"/>
  <c r="J104" i="7955"/>
  <c r="AL104" i="7955"/>
  <c r="AN105" i="7955"/>
  <c r="I105" i="7955"/>
  <c r="AK104" i="7955"/>
  <c r="I104" i="7955"/>
  <c r="AM104" i="7955"/>
  <c r="AI104" i="7955"/>
  <c r="J105" i="7955"/>
  <c r="L105" i="7955"/>
  <c r="L104" i="7955"/>
  <c r="K105" i="7955"/>
  <c r="K104" i="7955"/>
  <c r="M105" i="7955"/>
  <c r="M104" i="7955"/>
  <c r="G154" i="7955"/>
  <c r="E155" i="7955"/>
  <c r="I155" i="7955"/>
  <c r="F154" i="7955"/>
  <c r="AY167" i="7955"/>
  <c r="AY168" i="7955" s="1"/>
  <c r="AY169" i="7955" s="1"/>
  <c r="AY170" i="7955" s="1"/>
  <c r="AY171" i="7955" s="1"/>
  <c r="H155" i="7955"/>
  <c r="J155" i="7955"/>
  <c r="I154" i="7955"/>
  <c r="F155" i="7955"/>
  <c r="H154" i="7955"/>
  <c r="E154" i="7955"/>
  <c r="G155" i="7955"/>
  <c r="J154" i="7955"/>
  <c r="K155" i="7955"/>
  <c r="K154" i="7955"/>
  <c r="M154" i="7955"/>
  <c r="M155" i="7955"/>
  <c r="L154" i="7955"/>
  <c r="L155" i="7955"/>
  <c r="DI627" i="2"/>
  <c r="DP629" i="2"/>
  <c r="DP630" i="2" s="1"/>
  <c r="DP631" i="2" s="1"/>
  <c r="DI589" i="2"/>
  <c r="DP588" i="2"/>
  <c r="DI596" i="2"/>
  <c r="DP595" i="2"/>
  <c r="DP596" i="2" s="1"/>
  <c r="DP597" i="2" s="1"/>
  <c r="DP598" i="2" s="1"/>
  <c r="DP599" i="2" s="1"/>
  <c r="AV269" i="7950"/>
  <c r="K269" i="7950"/>
  <c r="DI898" i="2"/>
  <c r="DP902" i="2"/>
  <c r="DP903" i="2" s="1"/>
  <c r="DP904" i="2" s="1"/>
  <c r="DP905" i="2" s="1"/>
  <c r="DP906" i="2" s="1"/>
  <c r="DP601" i="2"/>
  <c r="DP602" i="2" s="1"/>
  <c r="DP603" i="2" s="1"/>
  <c r="DP604" i="2" s="1"/>
  <c r="DP605" i="2" s="1"/>
  <c r="DI597" i="2"/>
  <c r="DP896" i="2"/>
  <c r="DP897" i="2" s="1"/>
  <c r="DP898" i="2" s="1"/>
  <c r="DP899" i="2" s="1"/>
  <c r="DP900" i="2" s="1"/>
  <c r="DI897" i="2"/>
  <c r="DI927" i="2"/>
  <c r="DP926" i="2"/>
  <c r="DP927" i="2" s="1"/>
  <c r="DP928" i="2" s="1"/>
  <c r="DP620" i="2"/>
  <c r="DI621" i="2"/>
  <c r="DP638" i="2"/>
  <c r="DP639" i="2" s="1"/>
  <c r="DI639" i="2"/>
  <c r="DP914" i="2"/>
  <c r="DP915" i="2" s="1"/>
  <c r="DP916" i="2" s="1"/>
  <c r="DP917" i="2" s="1"/>
  <c r="DP918" i="2" s="1"/>
  <c r="DI900" i="2"/>
  <c r="DI635" i="2"/>
  <c r="DP634" i="2"/>
  <c r="M284" i="7950"/>
  <c r="AW284" i="7950"/>
  <c r="AX284" i="7950"/>
  <c r="AY284" i="7950"/>
  <c r="AP285" i="7950" s="1"/>
  <c r="AZ284" i="7950"/>
  <c r="DI899" i="2"/>
  <c r="DP908" i="2"/>
  <c r="DP909" i="2" s="1"/>
  <c r="DP910" i="2" s="1"/>
  <c r="DP911" i="2" s="1"/>
  <c r="DP912" i="2" s="1"/>
  <c r="DI626" i="2"/>
  <c r="DP625" i="2"/>
  <c r="DP626" i="2" s="1"/>
  <c r="DP627" i="2" s="1"/>
  <c r="DI599" i="2"/>
  <c r="DP613" i="2"/>
  <c r="DP614" i="2" s="1"/>
  <c r="DP615" i="2" s="1"/>
  <c r="DP616" i="2" s="1"/>
  <c r="DP617" i="2" s="1"/>
  <c r="U47" i="7953"/>
  <c r="V47" i="7953"/>
  <c r="Y47" i="7953"/>
  <c r="S47" i="7953"/>
  <c r="T47" i="7953"/>
  <c r="DI928" i="2"/>
  <c r="DP930" i="2"/>
  <c r="DP931" i="2" s="1"/>
  <c r="DP932" i="2" s="1"/>
  <c r="DP889" i="2"/>
  <c r="DI890" i="2"/>
  <c r="DP935" i="2"/>
  <c r="DI936" i="2"/>
  <c r="Y48" i="7953"/>
  <c r="S48" i="7953"/>
  <c r="V48" i="7953"/>
  <c r="T48" i="7953"/>
  <c r="U48" i="7953"/>
  <c r="DI598" i="2"/>
  <c r="DP607" i="2"/>
  <c r="DP608" i="2" s="1"/>
  <c r="DP609" i="2" s="1"/>
  <c r="DP610" i="2" s="1"/>
  <c r="DP611" i="2" s="1"/>
  <c r="DP921" i="2"/>
  <c r="DI922" i="2"/>
  <c r="DI940" i="2"/>
  <c r="DP939" i="2"/>
  <c r="DP940" i="2" s="1"/>
  <c r="AX236" i="7950" l="1"/>
  <c r="M236" i="7950"/>
  <c r="AZ236" i="7950"/>
  <c r="AY236" i="7950"/>
  <c r="AW236" i="7950"/>
  <c r="AP237" i="7950"/>
  <c r="AP381" i="7950"/>
  <c r="E381" i="7950" s="1"/>
  <c r="K220" i="7950"/>
  <c r="AV252" i="7950"/>
  <c r="K252" i="7950"/>
  <c r="G381" i="7950"/>
  <c r="DI338" i="2"/>
  <c r="DP337" i="2"/>
  <c r="DP338" i="2" s="1"/>
  <c r="DI296" i="2"/>
  <c r="DP300" i="2"/>
  <c r="DP301" i="2" s="1"/>
  <c r="DP302" i="2" s="1"/>
  <c r="DP303" i="2" s="1"/>
  <c r="DP304" i="2" s="1"/>
  <c r="CT226" i="7949"/>
  <c r="DA225" i="7949"/>
  <c r="CT560" i="7949"/>
  <c r="DA559" i="7949"/>
  <c r="DA305" i="7949"/>
  <c r="CT306" i="7949"/>
  <c r="DA283" i="7949"/>
  <c r="DA284" i="7949" s="1"/>
  <c r="DA285" i="7949" s="1"/>
  <c r="CT290" i="7949"/>
  <c r="CT297" i="7949" s="1"/>
  <c r="DI334" i="2"/>
  <c r="DP333" i="2"/>
  <c r="CT866" i="7949"/>
  <c r="DA865" i="7949"/>
  <c r="DA866" i="7949" s="1"/>
  <c r="DA867" i="7949" s="1"/>
  <c r="DI297" i="2"/>
  <c r="DP306" i="2"/>
  <c r="DP307" i="2" s="1"/>
  <c r="DP308" i="2" s="1"/>
  <c r="DP309" i="2" s="1"/>
  <c r="DP310" i="2" s="1"/>
  <c r="CT792" i="7949"/>
  <c r="CT803" i="7949" s="1"/>
  <c r="CT814" i="7949" s="1"/>
  <c r="DA791" i="7949"/>
  <c r="DA792" i="7949" s="1"/>
  <c r="DA793" i="7949" s="1"/>
  <c r="DA794" i="7949" s="1"/>
  <c r="DA795" i="7949" s="1"/>
  <c r="DA796" i="7949" s="1"/>
  <c r="DA851" i="7949"/>
  <c r="DA852" i="7949" s="1"/>
  <c r="DA853" i="7949" s="1"/>
  <c r="DA854" i="7949" s="1"/>
  <c r="CT846" i="7949"/>
  <c r="CT853" i="7949" s="1"/>
  <c r="AW364" i="7950"/>
  <c r="AY364" i="7950"/>
  <c r="AP365" i="7950" s="1"/>
  <c r="AZ364" i="7950"/>
  <c r="AX364" i="7950"/>
  <c r="M364" i="7950"/>
  <c r="DA859" i="7949"/>
  <c r="CT860" i="7949"/>
  <c r="DA525" i="7949"/>
  <c r="DA526" i="7949" s="1"/>
  <c r="DA527" i="7949" s="1"/>
  <c r="DA528" i="7949" s="1"/>
  <c r="DA529" i="7949" s="1"/>
  <c r="DA530" i="7949" s="1"/>
  <c r="CT516" i="7949"/>
  <c r="CT527" i="7949" s="1"/>
  <c r="CT538" i="7949" s="1"/>
  <c r="DI295" i="2"/>
  <c r="DP294" i="2"/>
  <c r="DP295" i="2" s="1"/>
  <c r="DP296" i="2" s="1"/>
  <c r="DP297" i="2" s="1"/>
  <c r="DP298" i="2" s="1"/>
  <c r="CT795" i="7949"/>
  <c r="CT806" i="7949" s="1"/>
  <c r="CT817" i="7949" s="1"/>
  <c r="CT828" i="7949" s="1"/>
  <c r="DA824" i="7949"/>
  <c r="DA825" i="7949" s="1"/>
  <c r="DA826" i="7949" s="1"/>
  <c r="DA827" i="7949" s="1"/>
  <c r="DA828" i="7949" s="1"/>
  <c r="DA829" i="7949" s="1"/>
  <c r="CT845" i="7949"/>
  <c r="CT852" i="7949" s="1"/>
  <c r="DA844" i="7949"/>
  <c r="DA845" i="7949" s="1"/>
  <c r="DA846" i="7949" s="1"/>
  <c r="DA847" i="7949" s="1"/>
  <c r="AR348" i="7950"/>
  <c r="E348" i="7950"/>
  <c r="G348" i="7950"/>
  <c r="I348" i="7950"/>
  <c r="AQ348" i="7950"/>
  <c r="AT348" i="7950"/>
  <c r="AU348" i="7950" s="1"/>
  <c r="DA836" i="7949"/>
  <c r="CT837" i="7949"/>
  <c r="CT503" i="7949"/>
  <c r="DA502" i="7949"/>
  <c r="DI298" i="2"/>
  <c r="DP312" i="2"/>
  <c r="DP313" i="2" s="1"/>
  <c r="DP314" i="2" s="1"/>
  <c r="DP315" i="2" s="1"/>
  <c r="DP316" i="2" s="1"/>
  <c r="DA802" i="7949"/>
  <c r="DA803" i="7949" s="1"/>
  <c r="DA804" i="7949" s="1"/>
  <c r="DA805" i="7949" s="1"/>
  <c r="DA806" i="7949" s="1"/>
  <c r="DA807" i="7949" s="1"/>
  <c r="CT793" i="7949"/>
  <c r="CT804" i="7949" s="1"/>
  <c r="CT815" i="7949" s="1"/>
  <c r="CU300" i="7949"/>
  <c r="DA301" i="7949"/>
  <c r="CT518" i="7949"/>
  <c r="CT529" i="7949" s="1"/>
  <c r="CT540" i="7949" s="1"/>
  <c r="DA547" i="7949"/>
  <c r="DA548" i="7949" s="1"/>
  <c r="DA549" i="7949" s="1"/>
  <c r="DA550" i="7949" s="1"/>
  <c r="DA551" i="7949" s="1"/>
  <c r="DA552" i="7949" s="1"/>
  <c r="CT240" i="7949"/>
  <c r="CT251" i="7949" s="1"/>
  <c r="CT262" i="7949" s="1"/>
  <c r="CT273" i="7949" s="1"/>
  <c r="DA259" i="7949"/>
  <c r="DA260" i="7949" s="1"/>
  <c r="DA261" i="7949" s="1"/>
  <c r="DA262" i="7949" s="1"/>
  <c r="DA263" i="7949" s="1"/>
  <c r="DA264" i="7949" s="1"/>
  <c r="CT794" i="7949"/>
  <c r="CT805" i="7949" s="1"/>
  <c r="CT816" i="7949" s="1"/>
  <c r="DA813" i="7949"/>
  <c r="DA814" i="7949" s="1"/>
  <c r="DA815" i="7949" s="1"/>
  <c r="DA816" i="7949" s="1"/>
  <c r="DA817" i="7949" s="1"/>
  <c r="DA818" i="7949" s="1"/>
  <c r="DP319" i="2"/>
  <c r="DI320" i="2"/>
  <c r="AP413" i="7950"/>
  <c r="AR413" i="7950" s="1"/>
  <c r="DA536" i="7949"/>
  <c r="DA537" i="7949" s="1"/>
  <c r="DA538" i="7949" s="1"/>
  <c r="DA539" i="7949" s="1"/>
  <c r="DA540" i="7949" s="1"/>
  <c r="DA541" i="7949" s="1"/>
  <c r="CT517" i="7949"/>
  <c r="CT528" i="7949" s="1"/>
  <c r="CT539" i="7949" s="1"/>
  <c r="CT550" i="7949" s="1"/>
  <c r="CT239" i="7949"/>
  <c r="CT250" i="7949" s="1"/>
  <c r="CT261" i="7949" s="1"/>
  <c r="CT272" i="7949" s="1"/>
  <c r="DA248" i="7949"/>
  <c r="DA249" i="7949" s="1"/>
  <c r="DA250" i="7949" s="1"/>
  <c r="DA251" i="7949" s="1"/>
  <c r="DA252" i="7949" s="1"/>
  <c r="DA253" i="7949" s="1"/>
  <c r="DA779" i="7949"/>
  <c r="CT780" i="7949"/>
  <c r="DP324" i="2"/>
  <c r="DP325" i="2" s="1"/>
  <c r="DP326" i="2" s="1"/>
  <c r="DI325" i="2"/>
  <c r="K332" i="7950"/>
  <c r="AV332" i="7950"/>
  <c r="CT583" i="7949"/>
  <c r="DA582" i="7949"/>
  <c r="CT515" i="7949"/>
  <c r="CT526" i="7949" s="1"/>
  <c r="CT537" i="7949" s="1"/>
  <c r="DA514" i="7949"/>
  <c r="DA515" i="7949" s="1"/>
  <c r="DA516" i="7949" s="1"/>
  <c r="DA517" i="7949" s="1"/>
  <c r="DA518" i="7949" s="1"/>
  <c r="DA519" i="7949" s="1"/>
  <c r="DA237" i="7949"/>
  <c r="DA238" i="7949" s="1"/>
  <c r="DA239" i="7949" s="1"/>
  <c r="DA240" i="7949" s="1"/>
  <c r="DA241" i="7949" s="1"/>
  <c r="DA242" i="7949" s="1"/>
  <c r="CT238" i="7949"/>
  <c r="CT249" i="7949" s="1"/>
  <c r="CT260" i="7949" s="1"/>
  <c r="CT569" i="7949"/>
  <c r="CT576" i="7949" s="1"/>
  <c r="DA574" i="7949"/>
  <c r="DA575" i="7949" s="1"/>
  <c r="DA576" i="7949" s="1"/>
  <c r="DA577" i="7949" s="1"/>
  <c r="DP328" i="2"/>
  <c r="DP329" i="2" s="1"/>
  <c r="DP330" i="2" s="1"/>
  <c r="DI326" i="2"/>
  <c r="DA294" i="7949"/>
  <c r="CU293" i="7949"/>
  <c r="DA588" i="7949"/>
  <c r="DA589" i="7949" s="1"/>
  <c r="DA590" i="7949" s="1"/>
  <c r="CT589" i="7949"/>
  <c r="DP287" i="2"/>
  <c r="DI288" i="2"/>
  <c r="CT241" i="7949"/>
  <c r="CT252" i="7949" s="1"/>
  <c r="CT263" i="7949" s="1"/>
  <c r="CT274" i="7949" s="1"/>
  <c r="DA270" i="7949"/>
  <c r="DA271" i="7949" s="1"/>
  <c r="DA272" i="7949" s="1"/>
  <c r="DA273" i="7949" s="1"/>
  <c r="DA274" i="7949" s="1"/>
  <c r="DA275" i="7949" s="1"/>
  <c r="CT568" i="7949"/>
  <c r="CT575" i="7949" s="1"/>
  <c r="DA567" i="7949"/>
  <c r="DA568" i="7949" s="1"/>
  <c r="DA569" i="7949" s="1"/>
  <c r="DA570" i="7949" s="1"/>
  <c r="CT312" i="7949"/>
  <c r="DA311" i="7949"/>
  <c r="DA312" i="7949" s="1"/>
  <c r="DA313" i="7949" s="1"/>
  <c r="W45" i="7953"/>
  <c r="X45" i="7953"/>
  <c r="E100" i="1"/>
  <c r="E46" i="7953"/>
  <c r="X46" i="7953"/>
  <c r="W46" i="7953"/>
  <c r="AR49" i="7953"/>
  <c r="AQ49" i="7953"/>
  <c r="AT413" i="7950"/>
  <c r="AU413" i="7950" s="1"/>
  <c r="G413" i="7950"/>
  <c r="BK119" i="1"/>
  <c r="E118" i="1" s="1"/>
  <c r="BM119" i="1"/>
  <c r="BL119" i="1"/>
  <c r="O53" i="7955"/>
  <c r="AB219" i="1"/>
  <c r="BI209" i="1"/>
  <c r="W203" i="1"/>
  <c r="C201" i="1"/>
  <c r="AZ317" i="7950"/>
  <c r="AY317" i="7950"/>
  <c r="AP318" i="7950" s="1"/>
  <c r="AW317" i="7950"/>
  <c r="M317" i="7950"/>
  <c r="AX317" i="7950"/>
  <c r="E132" i="1"/>
  <c r="AQ51" i="7953"/>
  <c r="AR51" i="7953"/>
  <c r="AT69" i="1"/>
  <c r="BG142" i="1"/>
  <c r="W143" i="1"/>
  <c r="BG143" i="1" s="1"/>
  <c r="BG172" i="1"/>
  <c r="W173" i="1"/>
  <c r="R44" i="3"/>
  <c r="U44" i="3" s="1"/>
  <c r="BB54" i="3"/>
  <c r="BE54" i="3" s="1"/>
  <c r="BG157" i="1"/>
  <c r="AL157" i="1"/>
  <c r="W158" i="1"/>
  <c r="BK163" i="1"/>
  <c r="BL163" i="1"/>
  <c r="BM163" i="1"/>
  <c r="BI164" i="1"/>
  <c r="BM134" i="1"/>
  <c r="BL134" i="1"/>
  <c r="BI135" i="1"/>
  <c r="BK134" i="1"/>
  <c r="E133" i="1" s="1"/>
  <c r="K301" i="7950"/>
  <c r="AV301" i="7950"/>
  <c r="AQ50" i="7953"/>
  <c r="AR50" i="7953"/>
  <c r="BG187" i="1"/>
  <c r="W188" i="1"/>
  <c r="AL187" i="1"/>
  <c r="AM187" i="1" s="1"/>
  <c r="AP189" i="7950"/>
  <c r="BI103" i="1"/>
  <c r="BK102" i="1"/>
  <c r="E101" i="1" s="1"/>
  <c r="BL102" i="1"/>
  <c r="BM102" i="1"/>
  <c r="BK178" i="1"/>
  <c r="BL178" i="1"/>
  <c r="BI179" i="1"/>
  <c r="BM178" i="1"/>
  <c r="E161" i="1"/>
  <c r="E192" i="1"/>
  <c r="BI194" i="1"/>
  <c r="E146" i="1"/>
  <c r="I173" i="7950"/>
  <c r="E173" i="7950"/>
  <c r="G173" i="7950"/>
  <c r="AR173" i="7950"/>
  <c r="AT173" i="7950"/>
  <c r="AU173" i="7950" s="1"/>
  <c r="AQ173" i="7950"/>
  <c r="BM87" i="1"/>
  <c r="BK87" i="1"/>
  <c r="E86" i="1" s="1"/>
  <c r="BL87" i="1"/>
  <c r="AP397" i="7950"/>
  <c r="N403" i="7955"/>
  <c r="N203" i="7955"/>
  <c r="N353" i="7955"/>
  <c r="N103" i="7955"/>
  <c r="N503" i="7955"/>
  <c r="N153" i="7955"/>
  <c r="N303" i="7955"/>
  <c r="N253" i="7955"/>
  <c r="BM148" i="1"/>
  <c r="BK148" i="1"/>
  <c r="BI149" i="1"/>
  <c r="BL148" i="1"/>
  <c r="AF226" i="7950"/>
  <c r="AF223" i="7950"/>
  <c r="AF227" i="7950"/>
  <c r="AF225" i="7950"/>
  <c r="C217" i="7950"/>
  <c r="AF224" i="7950"/>
  <c r="V233" i="7950"/>
  <c r="AV205" i="7950"/>
  <c r="K205" i="7950"/>
  <c r="DI932" i="2"/>
  <c r="G62" i="7955"/>
  <c r="G63" i="7955"/>
  <c r="G65" i="7955" s="1"/>
  <c r="I363" i="7955"/>
  <c r="I365" i="7955" s="1"/>
  <c r="I362" i="7955"/>
  <c r="CT825" i="7949"/>
  <c r="DI931" i="2"/>
  <c r="L312" i="7955"/>
  <c r="L313" i="7955"/>
  <c r="L315" i="7955" s="1"/>
  <c r="G412" i="7955"/>
  <c r="G413" i="7955"/>
  <c r="G415" i="7955" s="1"/>
  <c r="M363" i="7955"/>
  <c r="M365" i="7955" s="1"/>
  <c r="M362" i="7955"/>
  <c r="G363" i="7955"/>
  <c r="G365" i="7955" s="1"/>
  <c r="G362" i="7955"/>
  <c r="DI905" i="2"/>
  <c r="DI906" i="2"/>
  <c r="DA286" i="7949"/>
  <c r="E162" i="7955"/>
  <c r="E163" i="7955"/>
  <c r="H112" i="7955"/>
  <c r="H113" i="7955"/>
  <c r="H115" i="7955" s="1"/>
  <c r="G113" i="7955"/>
  <c r="G115" i="7955" s="1"/>
  <c r="G112" i="7955"/>
  <c r="L262" i="7955"/>
  <c r="L263" i="7955"/>
  <c r="L265" i="7955" s="1"/>
  <c r="I213" i="7955"/>
  <c r="I215" i="7955" s="1"/>
  <c r="I212" i="7955"/>
  <c r="J63" i="7955"/>
  <c r="J65" i="7955" s="1"/>
  <c r="J62" i="7955"/>
  <c r="I413" i="7955"/>
  <c r="I415" i="7955" s="1"/>
  <c r="I412" i="7955"/>
  <c r="E362" i="7955"/>
  <c r="E363" i="7955"/>
  <c r="L513" i="7955"/>
  <c r="L515" i="7955" s="1"/>
  <c r="L512" i="7955"/>
  <c r="F512" i="7955"/>
  <c r="F513" i="7955"/>
  <c r="F515" i="7955" s="1"/>
  <c r="J163" i="7955"/>
  <c r="J165" i="7955" s="1"/>
  <c r="J162" i="7955"/>
  <c r="H263" i="7955"/>
  <c r="H265" i="7955" s="1"/>
  <c r="H262" i="7955"/>
  <c r="G213" i="7955"/>
  <c r="G215" i="7955" s="1"/>
  <c r="G212" i="7955"/>
  <c r="AY319" i="7955"/>
  <c r="E413" i="7955"/>
  <c r="E412" i="7955"/>
  <c r="DP589" i="2"/>
  <c r="DP590" i="2" s="1"/>
  <c r="DI595" i="2"/>
  <c r="K113" i="7955"/>
  <c r="K115" i="7955" s="1"/>
  <c r="K112" i="7955"/>
  <c r="E262" i="7955"/>
  <c r="E263" i="7955"/>
  <c r="N63" i="7955"/>
  <c r="N65" i="7955" s="1"/>
  <c r="N62" i="7955"/>
  <c r="M312" i="7955"/>
  <c r="M313" i="7955"/>
  <c r="M315" i="7955" s="1"/>
  <c r="G312" i="7955"/>
  <c r="G313" i="7955"/>
  <c r="G315" i="7955" s="1"/>
  <c r="X48" i="7953"/>
  <c r="W48" i="7953"/>
  <c r="DI603" i="2"/>
  <c r="DI904" i="2"/>
  <c r="M220" i="7950"/>
  <c r="AW220" i="7950"/>
  <c r="AX220" i="7950"/>
  <c r="AZ220" i="7950"/>
  <c r="AY220" i="7950"/>
  <c r="H163" i="7955"/>
  <c r="H165" i="7955" s="1"/>
  <c r="H162" i="7955"/>
  <c r="L113" i="7955"/>
  <c r="L115" i="7955" s="1"/>
  <c r="L112" i="7955"/>
  <c r="F112" i="7955"/>
  <c r="F113" i="7955"/>
  <c r="F115" i="7955" s="1"/>
  <c r="K263" i="7955"/>
  <c r="K265" i="7955" s="1"/>
  <c r="K262" i="7955"/>
  <c r="G262" i="7955"/>
  <c r="G263" i="7955"/>
  <c r="G265" i="7955" s="1"/>
  <c r="M212" i="7955"/>
  <c r="M213" i="7955"/>
  <c r="M215" i="7955" s="1"/>
  <c r="J213" i="7955"/>
  <c r="J215" i="7955" s="1"/>
  <c r="J212" i="7955"/>
  <c r="F63" i="7955"/>
  <c r="F65" i="7955" s="1"/>
  <c r="F62" i="7955"/>
  <c r="K313" i="7955"/>
  <c r="K315" i="7955" s="1"/>
  <c r="K312" i="7955"/>
  <c r="J312" i="7955"/>
  <c r="J313" i="7955"/>
  <c r="J315" i="7955" s="1"/>
  <c r="M412" i="7955"/>
  <c r="M413" i="7955"/>
  <c r="M415" i="7955" s="1"/>
  <c r="K412" i="7955"/>
  <c r="K413" i="7955"/>
  <c r="K415" i="7955" s="1"/>
  <c r="F412" i="7955"/>
  <c r="F413" i="7955"/>
  <c r="F415" i="7955" s="1"/>
  <c r="E512" i="7955"/>
  <c r="E513" i="7955"/>
  <c r="AY172" i="7955"/>
  <c r="AY173" i="7955" s="1"/>
  <c r="K71" i="7954"/>
  <c r="I112" i="7955"/>
  <c r="I113" i="7955"/>
  <c r="I115" i="7955" s="1"/>
  <c r="J363" i="7955"/>
  <c r="J365" i="7955" s="1"/>
  <c r="J362" i="7955"/>
  <c r="K512" i="7955"/>
  <c r="K513" i="7955"/>
  <c r="K515" i="7955" s="1"/>
  <c r="H513" i="7955"/>
  <c r="H515" i="7955" s="1"/>
  <c r="H512" i="7955"/>
  <c r="DI939" i="2"/>
  <c r="DP936" i="2"/>
  <c r="DP937" i="2" s="1"/>
  <c r="F163" i="7955"/>
  <c r="F165" i="7955" s="1"/>
  <c r="F162" i="7955"/>
  <c r="E62" i="7955"/>
  <c r="E63" i="7955"/>
  <c r="DI926" i="2"/>
  <c r="DP922" i="2"/>
  <c r="DP923" i="2" s="1"/>
  <c r="DP890" i="2"/>
  <c r="DP891" i="2" s="1"/>
  <c r="DI896" i="2"/>
  <c r="DI630" i="2"/>
  <c r="CT548" i="7949"/>
  <c r="DI638" i="2"/>
  <c r="DP635" i="2"/>
  <c r="DP636" i="2" s="1"/>
  <c r="DP621" i="2"/>
  <c r="DP622" i="2" s="1"/>
  <c r="DI625" i="2"/>
  <c r="CT827" i="7949"/>
  <c r="AW269" i="7950"/>
  <c r="M269" i="7950"/>
  <c r="AX269" i="7950"/>
  <c r="AZ269" i="7950"/>
  <c r="AY269" i="7950"/>
  <c r="DI631" i="2"/>
  <c r="G162" i="7955"/>
  <c r="G163" i="7955"/>
  <c r="G165" i="7955" s="1"/>
  <c r="E113" i="7955"/>
  <c r="E112" i="7955"/>
  <c r="M263" i="7955"/>
  <c r="M265" i="7955" s="1"/>
  <c r="M262" i="7955"/>
  <c r="J262" i="7955"/>
  <c r="J263" i="7955"/>
  <c r="J265" i="7955" s="1"/>
  <c r="L213" i="7955"/>
  <c r="L215" i="7955" s="1"/>
  <c r="L212" i="7955"/>
  <c r="F213" i="7955"/>
  <c r="F215" i="7955" s="1"/>
  <c r="F212" i="7955"/>
  <c r="H213" i="7955"/>
  <c r="H215" i="7955" s="1"/>
  <c r="H212" i="7955"/>
  <c r="L62" i="7955"/>
  <c r="L63" i="7955"/>
  <c r="L65" i="7955" s="1"/>
  <c r="H413" i="7955"/>
  <c r="H415" i="7955" s="1"/>
  <c r="H412" i="7955"/>
  <c r="L362" i="7955"/>
  <c r="L363" i="7955"/>
  <c r="L365" i="7955" s="1"/>
  <c r="K363" i="7955"/>
  <c r="K365" i="7955" s="1"/>
  <c r="K362" i="7955"/>
  <c r="L162" i="7955"/>
  <c r="L163" i="7955"/>
  <c r="L165" i="7955" s="1"/>
  <c r="M162" i="7955"/>
  <c r="M163" i="7955"/>
  <c r="M165" i="7955" s="1"/>
  <c r="I163" i="7955"/>
  <c r="I165" i="7955" s="1"/>
  <c r="I162" i="7955"/>
  <c r="J113" i="7955"/>
  <c r="J115" i="7955" s="1"/>
  <c r="J112" i="7955"/>
  <c r="K73" i="7954"/>
  <c r="AY119" i="7955"/>
  <c r="AY120" i="7955" s="1"/>
  <c r="AY271" i="7955"/>
  <c r="I263" i="7955"/>
  <c r="I265" i="7955" s="1"/>
  <c r="I262" i="7955"/>
  <c r="E212" i="7955"/>
  <c r="E213" i="7955"/>
  <c r="E312" i="7955"/>
  <c r="E313" i="7955"/>
  <c r="L412" i="7955"/>
  <c r="L413" i="7955"/>
  <c r="L415" i="7955" s="1"/>
  <c r="J412" i="7955"/>
  <c r="J413" i="7955"/>
  <c r="J415" i="7955" s="1"/>
  <c r="AY419" i="7955"/>
  <c r="F362" i="7955"/>
  <c r="F363" i="7955"/>
  <c r="F365" i="7955" s="1"/>
  <c r="I512" i="7955"/>
  <c r="I513" i="7955"/>
  <c r="I515" i="7955" s="1"/>
  <c r="DI604" i="2"/>
  <c r="AR285" i="7950"/>
  <c r="AT285" i="7950"/>
  <c r="AU285" i="7950" s="1"/>
  <c r="AQ285" i="7950"/>
  <c r="I285" i="7950"/>
  <c r="G285" i="7950"/>
  <c r="E285" i="7950"/>
  <c r="CT551" i="7949"/>
  <c r="CT271" i="7949"/>
  <c r="CT826" i="7949"/>
  <c r="K162" i="7955"/>
  <c r="K163" i="7955"/>
  <c r="K165" i="7955" s="1"/>
  <c r="M62" i="7955"/>
  <c r="M63" i="7955"/>
  <c r="M65" i="7955" s="1"/>
  <c r="H63" i="7955"/>
  <c r="H65" i="7955" s="1"/>
  <c r="H62" i="7955"/>
  <c r="I63" i="7955"/>
  <c r="I65" i="7955" s="1"/>
  <c r="I62" i="7955"/>
  <c r="I312" i="7955"/>
  <c r="I313" i="7955"/>
  <c r="I315" i="7955" s="1"/>
  <c r="DI903" i="2"/>
  <c r="W47" i="7953"/>
  <c r="X47" i="7953"/>
  <c r="DI605" i="2"/>
  <c r="CT549" i="7949"/>
  <c r="DI602" i="2"/>
  <c r="M112" i="7955"/>
  <c r="M113" i="7955"/>
  <c r="M115" i="7955" s="1"/>
  <c r="F262" i="7955"/>
  <c r="F263" i="7955"/>
  <c r="F265" i="7955" s="1"/>
  <c r="K213" i="7955"/>
  <c r="K215" i="7955" s="1"/>
  <c r="K212" i="7955"/>
  <c r="AY224" i="7955"/>
  <c r="K62" i="7955"/>
  <c r="K63" i="7955"/>
  <c r="K65" i="7955" s="1"/>
  <c r="F312" i="7955"/>
  <c r="F313" i="7955"/>
  <c r="F315" i="7955" s="1"/>
  <c r="H312" i="7955"/>
  <c r="H313" i="7955"/>
  <c r="H315" i="7955" s="1"/>
  <c r="H363" i="7955"/>
  <c r="H365" i="7955" s="1"/>
  <c r="H362" i="7955"/>
  <c r="M513" i="7955"/>
  <c r="M515" i="7955" s="1"/>
  <c r="M512" i="7955"/>
  <c r="J513" i="7955"/>
  <c r="J515" i="7955" s="1"/>
  <c r="J512" i="7955"/>
  <c r="G512" i="7955"/>
  <c r="G513" i="7955"/>
  <c r="G515" i="7955" s="1"/>
  <c r="AT381" i="7950" l="1"/>
  <c r="AU381" i="7950" s="1"/>
  <c r="I237" i="7950"/>
  <c r="AR237" i="7950"/>
  <c r="E237" i="7950"/>
  <c r="AQ237" i="7950"/>
  <c r="G237" i="7950"/>
  <c r="AT237" i="7950"/>
  <c r="AU237" i="7950" s="1"/>
  <c r="AR381" i="7950"/>
  <c r="AQ381" i="7950"/>
  <c r="I381" i="7950"/>
  <c r="I413" i="7950"/>
  <c r="AQ413" i="7950"/>
  <c r="M252" i="7950"/>
  <c r="AW252" i="7950"/>
  <c r="AY252" i="7950"/>
  <c r="AZ252" i="7950"/>
  <c r="AP253" i="7950" s="1"/>
  <c r="AX252" i="7950"/>
  <c r="E413" i="7950"/>
  <c r="DI294" i="2"/>
  <c r="DP288" i="2"/>
  <c r="DP289" i="2" s="1"/>
  <c r="DA578" i="7949"/>
  <c r="CU577" i="7949"/>
  <c r="AZ332" i="7950"/>
  <c r="AP333" i="7950" s="1"/>
  <c r="AW332" i="7950"/>
  <c r="AX332" i="7950"/>
  <c r="M332" i="7950"/>
  <c r="AY332" i="7950"/>
  <c r="DJ298" i="2"/>
  <c r="DI304" i="2"/>
  <c r="DJ297" i="2"/>
  <c r="DI303" i="2"/>
  <c r="DJ338" i="2"/>
  <c r="DA265" i="7949"/>
  <c r="CU264" i="7949"/>
  <c r="CU541" i="7949"/>
  <c r="DA542" i="7949"/>
  <c r="CU552" i="7949"/>
  <c r="DA553" i="7949"/>
  <c r="DJ295" i="2"/>
  <c r="DI301" i="2"/>
  <c r="I365" i="7950"/>
  <c r="E365" i="7950"/>
  <c r="AR365" i="7950"/>
  <c r="AQ365" i="7950"/>
  <c r="AT365" i="7950"/>
  <c r="AU365" i="7950" s="1"/>
  <c r="G365" i="7950"/>
  <c r="CU867" i="7949"/>
  <c r="DA868" i="7949"/>
  <c r="CU868" i="7949" s="1"/>
  <c r="CT311" i="7949"/>
  <c r="DA306" i="7949"/>
  <c r="DA307" i="7949" s="1"/>
  <c r="DA308" i="7949" s="1"/>
  <c r="DA314" i="7949"/>
  <c r="CU314" i="7949" s="1"/>
  <c r="CU313" i="7949"/>
  <c r="DJ325" i="2"/>
  <c r="DI329" i="2"/>
  <c r="DJ329" i="2" s="1"/>
  <c r="CT514" i="7949"/>
  <c r="CT525" i="7949" s="1"/>
  <c r="CT536" i="7949" s="1"/>
  <c r="DA503" i="7949"/>
  <c r="DA504" i="7949" s="1"/>
  <c r="DA505" i="7949" s="1"/>
  <c r="DA506" i="7949" s="1"/>
  <c r="DA560" i="7949"/>
  <c r="DA561" i="7949" s="1"/>
  <c r="DA562" i="7949" s="1"/>
  <c r="DA563" i="7949" s="1"/>
  <c r="CT567" i="7949"/>
  <c r="CT574" i="7949" s="1"/>
  <c r="DA583" i="7949"/>
  <c r="DA584" i="7949" s="1"/>
  <c r="DA585" i="7949" s="1"/>
  <c r="CT588" i="7949"/>
  <c r="DA591" i="7949"/>
  <c r="CU591" i="7949" s="1"/>
  <c r="CU590" i="7949"/>
  <c r="DA243" i="7949"/>
  <c r="CU242" i="7949"/>
  <c r="DI324" i="2"/>
  <c r="DP320" i="2"/>
  <c r="DA302" i="7949"/>
  <c r="CU302" i="7949" s="1"/>
  <c r="CU301" i="7949"/>
  <c r="DA837" i="7949"/>
  <c r="DA838" i="7949" s="1"/>
  <c r="DA839" i="7949" s="1"/>
  <c r="DA840" i="7949" s="1"/>
  <c r="CU840" i="7949" s="1"/>
  <c r="CT844" i="7949"/>
  <c r="CT851" i="7949" s="1"/>
  <c r="DA531" i="7949"/>
  <c r="CU530" i="7949"/>
  <c r="K381" i="7950"/>
  <c r="AV381" i="7950"/>
  <c r="DA571" i="7949"/>
  <c r="CU570" i="7949"/>
  <c r="CX293" i="7949"/>
  <c r="CW293" i="7949"/>
  <c r="CV293" i="7949"/>
  <c r="CZ293" i="7949"/>
  <c r="CY293" i="7949"/>
  <c r="CU519" i="7949"/>
  <c r="DA520" i="7949"/>
  <c r="DA780" i="7949"/>
  <c r="DA781" i="7949" s="1"/>
  <c r="DA782" i="7949" s="1"/>
  <c r="DA783" i="7949" s="1"/>
  <c r="CT791" i="7949"/>
  <c r="CT802" i="7949" s="1"/>
  <c r="CT813" i="7949" s="1"/>
  <c r="CT824" i="7949" s="1"/>
  <c r="CZ300" i="7949"/>
  <c r="CY300" i="7949"/>
  <c r="CW300" i="7949"/>
  <c r="CX300" i="7949"/>
  <c r="CV300" i="7949"/>
  <c r="DA848" i="7949"/>
  <c r="CU847" i="7949"/>
  <c r="DA860" i="7949"/>
  <c r="DA861" i="7949" s="1"/>
  <c r="DA862" i="7949" s="1"/>
  <c r="CT865" i="7949"/>
  <c r="DA855" i="7949"/>
  <c r="CU854" i="7949"/>
  <c r="DI337" i="2"/>
  <c r="DJ337" i="2" s="1"/>
  <c r="DP334" i="2"/>
  <c r="DP335" i="2" s="1"/>
  <c r="DJ335" i="2" s="1"/>
  <c r="DA226" i="7949"/>
  <c r="DA227" i="7949" s="1"/>
  <c r="DA228" i="7949" s="1"/>
  <c r="DA229" i="7949" s="1"/>
  <c r="CT237" i="7949"/>
  <c r="CT248" i="7949" s="1"/>
  <c r="CT259" i="7949" s="1"/>
  <c r="DA295" i="7949"/>
  <c r="CU295" i="7949" s="1"/>
  <c r="CU294" i="7949"/>
  <c r="DA819" i="7949"/>
  <c r="CU818" i="7949"/>
  <c r="DA797" i="7949"/>
  <c r="CU796" i="7949"/>
  <c r="AP221" i="7950"/>
  <c r="CU275" i="7949"/>
  <c r="DA276" i="7949"/>
  <c r="DJ326" i="2"/>
  <c r="DI330" i="2"/>
  <c r="DJ330" i="2" s="1"/>
  <c r="CU253" i="7949"/>
  <c r="DA254" i="7949"/>
  <c r="DA808" i="7949"/>
  <c r="CU807" i="7949"/>
  <c r="K348" i="7950"/>
  <c r="AV348" i="7950"/>
  <c r="DA830" i="7949"/>
  <c r="CU829" i="7949"/>
  <c r="DJ296" i="2"/>
  <c r="DI302" i="2"/>
  <c r="D48" i="7953"/>
  <c r="D46" i="7953"/>
  <c r="D45" i="7953"/>
  <c r="AR318" i="7950"/>
  <c r="AT318" i="7950"/>
  <c r="AU318" i="7950" s="1"/>
  <c r="G318" i="7950"/>
  <c r="E318" i="7950"/>
  <c r="I318" i="7950"/>
  <c r="AQ318" i="7950"/>
  <c r="BL194" i="1"/>
  <c r="BI195" i="1"/>
  <c r="BM194" i="1"/>
  <c r="BK194" i="1"/>
  <c r="N254" i="7955"/>
  <c r="N255" i="7955"/>
  <c r="N405" i="7955"/>
  <c r="N404" i="7955"/>
  <c r="N305" i="7955"/>
  <c r="N304" i="7955"/>
  <c r="AT70" i="1"/>
  <c r="E397" i="7950"/>
  <c r="AQ397" i="7950"/>
  <c r="AT397" i="7950"/>
  <c r="AU397" i="7950" s="1"/>
  <c r="AR397" i="7950"/>
  <c r="G397" i="7950"/>
  <c r="I397" i="7950"/>
  <c r="K173" i="7950"/>
  <c r="AV173" i="7950"/>
  <c r="W189" i="1"/>
  <c r="BG188" i="1"/>
  <c r="BK195" i="1" s="1"/>
  <c r="R56" i="3"/>
  <c r="U56" i="3" s="1"/>
  <c r="BK135" i="1"/>
  <c r="E134" i="1" s="1"/>
  <c r="BL135" i="1"/>
  <c r="BM135" i="1"/>
  <c r="E162" i="1"/>
  <c r="N205" i="7955"/>
  <c r="N204" i="7955"/>
  <c r="AR189" i="7950"/>
  <c r="G189" i="7950"/>
  <c r="E189" i="7950"/>
  <c r="I189" i="7950"/>
  <c r="AQ189" i="7950"/>
  <c r="AT189" i="7950"/>
  <c r="AU189" i="7950" s="1"/>
  <c r="AB235" i="1"/>
  <c r="W219" i="1"/>
  <c r="BI225" i="1"/>
  <c r="C217" i="1"/>
  <c r="BM179" i="1"/>
  <c r="BI180" i="1"/>
  <c r="BL179" i="1"/>
  <c r="BK179" i="1"/>
  <c r="BG158" i="1"/>
  <c r="W159" i="1"/>
  <c r="BG159" i="1" s="1"/>
  <c r="R52" i="3"/>
  <c r="U52" i="3" s="1"/>
  <c r="O303" i="7955"/>
  <c r="O353" i="7955"/>
  <c r="O503" i="7955"/>
  <c r="O253" i="7955"/>
  <c r="O203" i="7955"/>
  <c r="O403" i="7955"/>
  <c r="O153" i="7955"/>
  <c r="O103" i="7955"/>
  <c r="O54" i="7955"/>
  <c r="O55" i="7955"/>
  <c r="N154" i="7955"/>
  <c r="N155" i="7955"/>
  <c r="AM157" i="1"/>
  <c r="AS52" i="7953" s="1"/>
  <c r="AV413" i="7950"/>
  <c r="K413" i="7950"/>
  <c r="N505" i="7955"/>
  <c r="N504" i="7955"/>
  <c r="E177" i="1"/>
  <c r="C233" i="7950"/>
  <c r="AF239" i="7950"/>
  <c r="AF241" i="7950"/>
  <c r="AF242" i="7950"/>
  <c r="AF240" i="7950"/>
  <c r="V249" i="7950"/>
  <c r="AF243" i="7950"/>
  <c r="BM149" i="1"/>
  <c r="BL149" i="1"/>
  <c r="BI150" i="1"/>
  <c r="BK149" i="1"/>
  <c r="N105" i="7955"/>
  <c r="N104" i="7955"/>
  <c r="BL103" i="1"/>
  <c r="BK103" i="1"/>
  <c r="E102" i="1" s="1"/>
  <c r="BM103" i="1"/>
  <c r="AX301" i="7950"/>
  <c r="AW301" i="7950"/>
  <c r="M301" i="7950"/>
  <c r="AZ301" i="7950"/>
  <c r="AY301" i="7950"/>
  <c r="P53" i="7955"/>
  <c r="W204" i="1"/>
  <c r="BG203" i="1"/>
  <c r="AX205" i="7950"/>
  <c r="AW205" i="7950"/>
  <c r="M205" i="7950"/>
  <c r="AY205" i="7950"/>
  <c r="AZ205" i="7950"/>
  <c r="E147" i="1"/>
  <c r="N354" i="7955"/>
  <c r="N355" i="7955"/>
  <c r="AT71" i="1"/>
  <c r="BM164" i="1"/>
  <c r="BL164" i="1"/>
  <c r="BK164" i="1"/>
  <c r="BI165" i="1"/>
  <c r="BG173" i="1"/>
  <c r="AL173" i="1"/>
  <c r="AM173" i="1" s="1"/>
  <c r="W174" i="1"/>
  <c r="BI210" i="1"/>
  <c r="E208" i="1"/>
  <c r="R51" i="7953"/>
  <c r="R49" i="7953"/>
  <c r="R50" i="7953"/>
  <c r="DI611" i="2"/>
  <c r="AV285" i="7950"/>
  <c r="K285" i="7950"/>
  <c r="AY420" i="7955"/>
  <c r="E115" i="7955"/>
  <c r="DI902" i="2"/>
  <c r="DI601" i="2"/>
  <c r="DI608" i="2"/>
  <c r="D47" i="7953"/>
  <c r="E215" i="7955"/>
  <c r="DP892" i="2"/>
  <c r="E515" i="7955"/>
  <c r="AR221" i="7950"/>
  <c r="I221" i="7950"/>
  <c r="G221" i="7950"/>
  <c r="AT221" i="7950"/>
  <c r="AU221" i="7950" s="1"/>
  <c r="E221" i="7950"/>
  <c r="AQ221" i="7950"/>
  <c r="DP591" i="2"/>
  <c r="E365" i="7955"/>
  <c r="CT547" i="7949"/>
  <c r="DP924" i="2"/>
  <c r="DI609" i="2"/>
  <c r="E315" i="7955"/>
  <c r="DA230" i="7949"/>
  <c r="CT270" i="7949"/>
  <c r="E65" i="7955"/>
  <c r="DI909" i="2"/>
  <c r="AY174" i="7955"/>
  <c r="DI930" i="2"/>
  <c r="E265" i="7955"/>
  <c r="DI610" i="2"/>
  <c r="DI629" i="2"/>
  <c r="DI910" i="2"/>
  <c r="E415" i="7955"/>
  <c r="DI911" i="2"/>
  <c r="DI912" i="2"/>
  <c r="K69" i="7954"/>
  <c r="AY225" i="7955"/>
  <c r="AY226" i="7955" s="1"/>
  <c r="DA507" i="7949"/>
  <c r="DA784" i="7949"/>
  <c r="AY272" i="7955"/>
  <c r="AY121" i="7955"/>
  <c r="AY122" i="7955" s="1"/>
  <c r="AY123" i="7955" s="1"/>
  <c r="K72" i="7954"/>
  <c r="AP270" i="7950"/>
  <c r="DP623" i="2"/>
  <c r="AY320" i="7955"/>
  <c r="K64" i="7954"/>
  <c r="E165" i="7955"/>
  <c r="DA287" i="7949"/>
  <c r="CU286" i="7949"/>
  <c r="E163" i="1" l="1"/>
  <c r="DA841" i="7949"/>
  <c r="AV237" i="7950"/>
  <c r="K237" i="7950"/>
  <c r="DJ334" i="2"/>
  <c r="DJ288" i="2"/>
  <c r="AR253" i="7950"/>
  <c r="I253" i="7950"/>
  <c r="E253" i="7950"/>
  <c r="AT253" i="7950"/>
  <c r="AU253" i="7950" s="1"/>
  <c r="AQ253" i="7950"/>
  <c r="G253" i="7950"/>
  <c r="DN326" i="2"/>
  <c r="DK326" i="2"/>
  <c r="DL326" i="2"/>
  <c r="DM326" i="2"/>
  <c r="DO326" i="2"/>
  <c r="DA856" i="7949"/>
  <c r="CU856" i="7949" s="1"/>
  <c r="CU855" i="7949"/>
  <c r="DA532" i="7949"/>
  <c r="CU531" i="7949"/>
  <c r="CY867" i="7949"/>
  <c r="CW867" i="7949"/>
  <c r="CZ867" i="7949"/>
  <c r="CX867" i="7949"/>
  <c r="CV867" i="7949"/>
  <c r="DM295" i="2"/>
  <c r="DN295" i="2"/>
  <c r="DK295" i="2"/>
  <c r="DO295" i="2"/>
  <c r="DL295" i="2"/>
  <c r="DJ303" i="2"/>
  <c r="DI309" i="2"/>
  <c r="AX348" i="7950"/>
  <c r="M348" i="7950"/>
  <c r="AW348" i="7950"/>
  <c r="AZ348" i="7950"/>
  <c r="AP349" i="7950" s="1"/>
  <c r="AY348" i="7950"/>
  <c r="CU276" i="7949"/>
  <c r="DA277" i="7949"/>
  <c r="CZ295" i="7949"/>
  <c r="CX295" i="7949"/>
  <c r="CY295" i="7949"/>
  <c r="CV295" i="7949"/>
  <c r="CW295" i="7949"/>
  <c r="CV590" i="7949"/>
  <c r="CY590" i="7949"/>
  <c r="CX590" i="7949"/>
  <c r="CW590" i="7949"/>
  <c r="CZ590" i="7949"/>
  <c r="DO329" i="2"/>
  <c r="DK329" i="2"/>
  <c r="DM329" i="2"/>
  <c r="DN329" i="2"/>
  <c r="DL329" i="2"/>
  <c r="CU553" i="7949"/>
  <c r="DA554" i="7949"/>
  <c r="DN297" i="2"/>
  <c r="DM297" i="2"/>
  <c r="DK297" i="2"/>
  <c r="DO297" i="2"/>
  <c r="DL297" i="2"/>
  <c r="CU830" i="7949"/>
  <c r="DA831" i="7949"/>
  <c r="CY275" i="7949"/>
  <c r="CW275" i="7949"/>
  <c r="CV275" i="7949"/>
  <c r="CX275" i="7949"/>
  <c r="CZ275" i="7949"/>
  <c r="CU862" i="7949"/>
  <c r="DA863" i="7949"/>
  <c r="CU863" i="7949" s="1"/>
  <c r="CV591" i="7949"/>
  <c r="CX591" i="7949"/>
  <c r="CY591" i="7949"/>
  <c r="CW591" i="7949"/>
  <c r="CZ591" i="7949"/>
  <c r="DL325" i="2"/>
  <c r="DM325" i="2"/>
  <c r="DN325" i="2"/>
  <c r="DO325" i="2"/>
  <c r="DK325" i="2"/>
  <c r="K365" i="7950"/>
  <c r="AV365" i="7950"/>
  <c r="CY552" i="7949"/>
  <c r="CW552" i="7949"/>
  <c r="CX552" i="7949"/>
  <c r="CV552" i="7949"/>
  <c r="CZ552" i="7949"/>
  <c r="DJ304" i="2"/>
  <c r="DI310" i="2"/>
  <c r="CV577" i="7949"/>
  <c r="CW577" i="7949"/>
  <c r="CX577" i="7949"/>
  <c r="CZ577" i="7949"/>
  <c r="CY577" i="7949"/>
  <c r="CZ294" i="7949"/>
  <c r="CW294" i="7949"/>
  <c r="CX294" i="7949"/>
  <c r="CV294" i="7949"/>
  <c r="CY294" i="7949"/>
  <c r="DA244" i="7949"/>
  <c r="CU243" i="7949"/>
  <c r="CZ807" i="7949"/>
  <c r="CY807" i="7949"/>
  <c r="CW807" i="7949"/>
  <c r="CV807" i="7949"/>
  <c r="CX807" i="7949"/>
  <c r="CX847" i="7949"/>
  <c r="CV847" i="7949"/>
  <c r="CW847" i="7949"/>
  <c r="CZ847" i="7949"/>
  <c r="CY847" i="7949"/>
  <c r="CV570" i="7949"/>
  <c r="CY570" i="7949"/>
  <c r="CX570" i="7949"/>
  <c r="CW570" i="7949"/>
  <c r="CZ570" i="7949"/>
  <c r="CV301" i="7949"/>
  <c r="CX301" i="7949"/>
  <c r="CY301" i="7949"/>
  <c r="CW301" i="7949"/>
  <c r="CZ301" i="7949"/>
  <c r="CZ313" i="7949"/>
  <c r="CX313" i="7949"/>
  <c r="CV313" i="7949"/>
  <c r="CW313" i="7949"/>
  <c r="CY313" i="7949"/>
  <c r="DA543" i="7949"/>
  <c r="CU542" i="7949"/>
  <c r="DK298" i="2"/>
  <c r="DL298" i="2"/>
  <c r="DO298" i="2"/>
  <c r="DN298" i="2"/>
  <c r="DM298" i="2"/>
  <c r="DA579" i="7949"/>
  <c r="CU579" i="7949" s="1"/>
  <c r="CU578" i="7949"/>
  <c r="DA809" i="7949"/>
  <c r="CU808" i="7949"/>
  <c r="CV796" i="7949"/>
  <c r="CW796" i="7949"/>
  <c r="CX796" i="7949"/>
  <c r="CY796" i="7949"/>
  <c r="CZ796" i="7949"/>
  <c r="DM334" i="2"/>
  <c r="DK334" i="2"/>
  <c r="DL334" i="2"/>
  <c r="DN334" i="2"/>
  <c r="DO334" i="2"/>
  <c r="CU848" i="7949"/>
  <c r="DA849" i="7949"/>
  <c r="CU849" i="7949" s="1"/>
  <c r="CU520" i="7949"/>
  <c r="DA521" i="7949"/>
  <c r="CU571" i="7949"/>
  <c r="DA572" i="7949"/>
  <c r="CU572" i="7949" s="1"/>
  <c r="CY302" i="7949"/>
  <c r="CW302" i="7949"/>
  <c r="CV302" i="7949"/>
  <c r="CX302" i="7949"/>
  <c r="CZ302" i="7949"/>
  <c r="CU585" i="7949"/>
  <c r="DA586" i="7949"/>
  <c r="CU586" i="7949" s="1"/>
  <c r="CY314" i="7949"/>
  <c r="CV314" i="7949"/>
  <c r="CZ314" i="7949"/>
  <c r="CX314" i="7949"/>
  <c r="CW314" i="7949"/>
  <c r="CX541" i="7949"/>
  <c r="CW541" i="7949"/>
  <c r="CY541" i="7949"/>
  <c r="CZ541" i="7949"/>
  <c r="CV541" i="7949"/>
  <c r="E333" i="7950"/>
  <c r="AT333" i="7950"/>
  <c r="AU333" i="7950" s="1"/>
  <c r="AR333" i="7950"/>
  <c r="AQ333" i="7950"/>
  <c r="I333" i="7950"/>
  <c r="G333" i="7950"/>
  <c r="DL288" i="2"/>
  <c r="DO288" i="2"/>
  <c r="DN288" i="2"/>
  <c r="DK288" i="2"/>
  <c r="DM288" i="2"/>
  <c r="DJ302" i="2"/>
  <c r="DI308" i="2"/>
  <c r="DA255" i="7949"/>
  <c r="CU254" i="7949"/>
  <c r="DA798" i="7949"/>
  <c r="CU797" i="7949"/>
  <c r="DL335" i="2"/>
  <c r="DK335" i="2"/>
  <c r="DM335" i="2"/>
  <c r="DN335" i="2"/>
  <c r="DO335" i="2"/>
  <c r="CY519" i="7949"/>
  <c r="CZ519" i="7949"/>
  <c r="CW519" i="7949"/>
  <c r="CV519" i="7949"/>
  <c r="CX519" i="7949"/>
  <c r="M381" i="7950"/>
  <c r="AY381" i="7950"/>
  <c r="AP382" i="7950" s="1"/>
  <c r="AZ381" i="7950"/>
  <c r="AX381" i="7950"/>
  <c r="AW381" i="7950"/>
  <c r="DP321" i="2"/>
  <c r="DJ320" i="2"/>
  <c r="CU308" i="7949"/>
  <c r="DA309" i="7949"/>
  <c r="CU309" i="7949" s="1"/>
  <c r="CZ264" i="7949"/>
  <c r="CV264" i="7949"/>
  <c r="CY264" i="7949"/>
  <c r="CW264" i="7949"/>
  <c r="CX264" i="7949"/>
  <c r="DJ289" i="2"/>
  <c r="DP290" i="2"/>
  <c r="DN296" i="2"/>
  <c r="DO296" i="2"/>
  <c r="DK296" i="2"/>
  <c r="DL296" i="2"/>
  <c r="DM296" i="2"/>
  <c r="CV253" i="7949"/>
  <c r="CY253" i="7949"/>
  <c r="CW253" i="7949"/>
  <c r="CZ253" i="7949"/>
  <c r="CX253" i="7949"/>
  <c r="CZ818" i="7949"/>
  <c r="CY818" i="7949"/>
  <c r="CV818" i="7949"/>
  <c r="CX818" i="7949"/>
  <c r="CW818" i="7949"/>
  <c r="DM337" i="2"/>
  <c r="DL337" i="2"/>
  <c r="DN337" i="2"/>
  <c r="DK337" i="2"/>
  <c r="DO337" i="2"/>
  <c r="DI328" i="2"/>
  <c r="DJ328" i="2" s="1"/>
  <c r="DJ324" i="2"/>
  <c r="CU563" i="7949"/>
  <c r="DA564" i="7949"/>
  <c r="DA266" i="7949"/>
  <c r="CU265" i="7949"/>
  <c r="DI300" i="2"/>
  <c r="DJ294" i="2"/>
  <c r="CX829" i="7949"/>
  <c r="CZ829" i="7949"/>
  <c r="CV829" i="7949"/>
  <c r="CY829" i="7949"/>
  <c r="CW829" i="7949"/>
  <c r="DO330" i="2"/>
  <c r="DL330" i="2"/>
  <c r="DM330" i="2"/>
  <c r="DK330" i="2"/>
  <c r="DN330" i="2"/>
  <c r="DA820" i="7949"/>
  <c r="CU819" i="7949"/>
  <c r="CY854" i="7949"/>
  <c r="CZ854" i="7949"/>
  <c r="CW854" i="7949"/>
  <c r="CV854" i="7949"/>
  <c r="CX854" i="7949"/>
  <c r="CW530" i="7949"/>
  <c r="CV530" i="7949"/>
  <c r="CZ530" i="7949"/>
  <c r="CX530" i="7949"/>
  <c r="CY530" i="7949"/>
  <c r="CW242" i="7949"/>
  <c r="CZ242" i="7949"/>
  <c r="CY242" i="7949"/>
  <c r="CX242" i="7949"/>
  <c r="CV242" i="7949"/>
  <c r="CW868" i="7949"/>
  <c r="CV868" i="7949"/>
  <c r="CZ868" i="7949"/>
  <c r="CX868" i="7949"/>
  <c r="CY868" i="7949"/>
  <c r="DI307" i="2"/>
  <c r="DJ301" i="2"/>
  <c r="DM338" i="2"/>
  <c r="DN338" i="2"/>
  <c r="DK338" i="2"/>
  <c r="DL338" i="2"/>
  <c r="DO338" i="2"/>
  <c r="AS53" i="7953"/>
  <c r="AQ53" i="7953" s="1"/>
  <c r="E148" i="1"/>
  <c r="AQ52" i="7953"/>
  <c r="AR52" i="7953"/>
  <c r="T49" i="7953"/>
  <c r="Y49" i="7953"/>
  <c r="S49" i="7953"/>
  <c r="U49" i="7953"/>
  <c r="V49" i="7953"/>
  <c r="O255" i="7955"/>
  <c r="O254" i="7955"/>
  <c r="AB251" i="1"/>
  <c r="W235" i="1"/>
  <c r="BI241" i="1"/>
  <c r="C233" i="1"/>
  <c r="N262" i="7955"/>
  <c r="N263" i="7955"/>
  <c r="N265" i="7955" s="1"/>
  <c r="U51" i="7953"/>
  <c r="S51" i="7953"/>
  <c r="Y51" i="7953"/>
  <c r="V51" i="7953"/>
  <c r="T51" i="7953"/>
  <c r="N513" i="7955"/>
  <c r="N515" i="7955" s="1"/>
  <c r="N512" i="7955"/>
  <c r="N162" i="7955"/>
  <c r="N163" i="7955"/>
  <c r="N165" i="7955" s="1"/>
  <c r="O504" i="7955"/>
  <c r="O505" i="7955"/>
  <c r="BK180" i="1"/>
  <c r="BL180" i="1"/>
  <c r="BM180" i="1"/>
  <c r="BI181" i="1"/>
  <c r="K189" i="7950"/>
  <c r="AV189" i="7950"/>
  <c r="W190" i="1"/>
  <c r="BG189" i="1"/>
  <c r="T50" i="7953"/>
  <c r="Y50" i="7953"/>
  <c r="U50" i="7953"/>
  <c r="C50" i="7953" s="1"/>
  <c r="S50" i="7953"/>
  <c r="V50" i="7953"/>
  <c r="BI211" i="1"/>
  <c r="BK210" i="1"/>
  <c r="BL210" i="1"/>
  <c r="BM210" i="1"/>
  <c r="BG174" i="1"/>
  <c r="W175" i="1"/>
  <c r="BG175" i="1" s="1"/>
  <c r="P353" i="7955"/>
  <c r="P153" i="7955"/>
  <c r="P303" i="7955"/>
  <c r="P103" i="7955"/>
  <c r="P503" i="7955"/>
  <c r="P203" i="7955"/>
  <c r="P403" i="7955"/>
  <c r="P253" i="7955"/>
  <c r="P55" i="7955"/>
  <c r="P54" i="7955"/>
  <c r="O355" i="7955"/>
  <c r="O354" i="7955"/>
  <c r="K397" i="7950"/>
  <c r="AV397" i="7950"/>
  <c r="V265" i="7950"/>
  <c r="AF258" i="7950"/>
  <c r="AF256" i="7950"/>
  <c r="AF255" i="7950"/>
  <c r="C249" i="7950"/>
  <c r="AF259" i="7950"/>
  <c r="AF257" i="7950"/>
  <c r="O62" i="7955"/>
  <c r="O63" i="7955"/>
  <c r="O65" i="7955" s="1"/>
  <c r="O305" i="7955"/>
  <c r="O304" i="7955"/>
  <c r="AX413" i="7950"/>
  <c r="M413" i="7950"/>
  <c r="AW413" i="7950"/>
  <c r="AY413" i="7950"/>
  <c r="AZ413" i="7950"/>
  <c r="N363" i="7955"/>
  <c r="N365" i="7955" s="1"/>
  <c r="N362" i="7955"/>
  <c r="AP302" i="7950"/>
  <c r="N113" i="7955"/>
  <c r="N115" i="7955" s="1"/>
  <c r="N112" i="7955"/>
  <c r="O104" i="7955"/>
  <c r="O105" i="7955"/>
  <c r="BM165" i="1"/>
  <c r="BL165" i="1"/>
  <c r="BK165" i="1"/>
  <c r="BI166" i="1"/>
  <c r="O154" i="7955"/>
  <c r="O155" i="7955"/>
  <c r="AZ173" i="7950"/>
  <c r="AY173" i="7950"/>
  <c r="M173" i="7950"/>
  <c r="AX173" i="7950"/>
  <c r="AW173" i="7950"/>
  <c r="N413" i="7955"/>
  <c r="N415" i="7955" s="1"/>
  <c r="N412" i="7955"/>
  <c r="E193" i="1"/>
  <c r="AV318" i="7950"/>
  <c r="K318" i="7950"/>
  <c r="E224" i="1"/>
  <c r="BI226" i="1"/>
  <c r="N312" i="7955"/>
  <c r="N313" i="7955"/>
  <c r="N315" i="7955" s="1"/>
  <c r="O405" i="7955"/>
  <c r="O404" i="7955"/>
  <c r="AP206" i="7950"/>
  <c r="W205" i="1"/>
  <c r="BG204" i="1"/>
  <c r="BL150" i="1"/>
  <c r="BM150" i="1"/>
  <c r="BK150" i="1"/>
  <c r="E149" i="1" s="1"/>
  <c r="BI151" i="1"/>
  <c r="AS54" i="7953"/>
  <c r="O204" i="7955"/>
  <c r="O205" i="7955"/>
  <c r="E178" i="1"/>
  <c r="BG219" i="1"/>
  <c r="W220" i="1"/>
  <c r="N213" i="7955"/>
  <c r="N215" i="7955" s="1"/>
  <c r="N212" i="7955"/>
  <c r="BM195" i="1"/>
  <c r="BI196" i="1"/>
  <c r="BL195" i="1"/>
  <c r="E194" i="1" s="1"/>
  <c r="AY273" i="7955"/>
  <c r="AY274" i="7955" s="1"/>
  <c r="AY275" i="7955" s="1"/>
  <c r="AY276" i="7955" s="1"/>
  <c r="K65" i="7954"/>
  <c r="DI916" i="2"/>
  <c r="DP592" i="2"/>
  <c r="DA785" i="7949"/>
  <c r="AY227" i="7955"/>
  <c r="AY228" i="7955" s="1"/>
  <c r="K68" i="7954"/>
  <c r="AY175" i="7955"/>
  <c r="K58" i="7954" s="1"/>
  <c r="AY421" i="7955"/>
  <c r="AY422" i="7955" s="1"/>
  <c r="AY423" i="7955" s="1"/>
  <c r="AY424" i="7955" s="1"/>
  <c r="AY425" i="7955" s="1"/>
  <c r="DA231" i="7949"/>
  <c r="AY321" i="7955"/>
  <c r="AY322" i="7955" s="1"/>
  <c r="AY323" i="7955" s="1"/>
  <c r="AY324" i="7955" s="1"/>
  <c r="K63" i="7954"/>
  <c r="DI917" i="2"/>
  <c r="DA842" i="7949"/>
  <c r="CU842" i="7949" s="1"/>
  <c r="CU841" i="7949"/>
  <c r="I270" i="7950"/>
  <c r="AR270" i="7950"/>
  <c r="AT270" i="7950"/>
  <c r="AU270" i="7950" s="1"/>
  <c r="G270" i="7950"/>
  <c r="AQ270" i="7950"/>
  <c r="E270" i="7950"/>
  <c r="CZ840" i="7949"/>
  <c r="CW840" i="7949"/>
  <c r="CY840" i="7949"/>
  <c r="CX840" i="7949"/>
  <c r="CV840" i="7949"/>
  <c r="K221" i="7950"/>
  <c r="AV221" i="7950"/>
  <c r="DI614" i="2"/>
  <c r="DP893" i="2"/>
  <c r="DI918" i="2"/>
  <c r="DI607" i="2"/>
  <c r="M285" i="7950"/>
  <c r="AX285" i="7950"/>
  <c r="AW285" i="7950"/>
  <c r="AZ285" i="7950"/>
  <c r="AY285" i="7950"/>
  <c r="DI908" i="2"/>
  <c r="DI617" i="2"/>
  <c r="DA508" i="7949"/>
  <c r="DI616" i="2"/>
  <c r="DI615" i="2"/>
  <c r="CX286" i="7949"/>
  <c r="CY286" i="7949"/>
  <c r="CW286" i="7949"/>
  <c r="CV286" i="7949"/>
  <c r="CZ286" i="7949"/>
  <c r="AY124" i="7955"/>
  <c r="K59" i="7954"/>
  <c r="DA288" i="7949"/>
  <c r="CU288" i="7949" s="1"/>
  <c r="CU287" i="7949"/>
  <c r="DI915" i="2"/>
  <c r="AZ237" i="7950" l="1"/>
  <c r="AY237" i="7950"/>
  <c r="AP238" i="7950" s="1"/>
  <c r="AW237" i="7950"/>
  <c r="M237" i="7950"/>
  <c r="AX237" i="7950"/>
  <c r="AV253" i="7950"/>
  <c r="K253" i="7950"/>
  <c r="AQ349" i="7950"/>
  <c r="E349" i="7950"/>
  <c r="I349" i="7950"/>
  <c r="AT349" i="7950"/>
  <c r="AU349" i="7950" s="1"/>
  <c r="AR349" i="7950"/>
  <c r="G349" i="7950"/>
  <c r="DI333" i="2"/>
  <c r="DA533" i="7949"/>
  <c r="CU532" i="7949"/>
  <c r="AP286" i="7950"/>
  <c r="AR238" i="7950"/>
  <c r="CU266" i="7949"/>
  <c r="DA267" i="7949"/>
  <c r="DA256" i="7949"/>
  <c r="CU255" i="7949"/>
  <c r="CZ572" i="7949"/>
  <c r="CV572" i="7949"/>
  <c r="CW572" i="7949"/>
  <c r="CY572" i="7949"/>
  <c r="CX572" i="7949"/>
  <c r="CY808" i="7949"/>
  <c r="CX808" i="7949"/>
  <c r="CV808" i="7949"/>
  <c r="CW808" i="7949"/>
  <c r="CZ808" i="7949"/>
  <c r="DJ310" i="2"/>
  <c r="DI316" i="2"/>
  <c r="DJ316" i="2" s="1"/>
  <c r="CZ855" i="7949"/>
  <c r="CW855" i="7949"/>
  <c r="CX855" i="7949"/>
  <c r="CV855" i="7949"/>
  <c r="CY855" i="7949"/>
  <c r="CV254" i="7949"/>
  <c r="CX254" i="7949"/>
  <c r="CY254" i="7949"/>
  <c r="CZ254" i="7949"/>
  <c r="CW254" i="7949"/>
  <c r="CZ819" i="7949"/>
  <c r="CV819" i="7949"/>
  <c r="CW819" i="7949"/>
  <c r="CX819" i="7949"/>
  <c r="CY819" i="7949"/>
  <c r="CU564" i="7949"/>
  <c r="DA565" i="7949"/>
  <c r="CU565" i="7949" s="1"/>
  <c r="CW309" i="7949"/>
  <c r="CX309" i="7949"/>
  <c r="CV309" i="7949"/>
  <c r="CY309" i="7949"/>
  <c r="CZ309" i="7949"/>
  <c r="DI314" i="2"/>
  <c r="DJ314" i="2" s="1"/>
  <c r="DJ308" i="2"/>
  <c r="CX586" i="7949"/>
  <c r="CZ586" i="7949"/>
  <c r="CW586" i="7949"/>
  <c r="CY586" i="7949"/>
  <c r="CV586" i="7949"/>
  <c r="CV571" i="7949"/>
  <c r="CY571" i="7949"/>
  <c r="CX571" i="7949"/>
  <c r="CW571" i="7949"/>
  <c r="CZ571" i="7949"/>
  <c r="DA810" i="7949"/>
  <c r="CU809" i="7949"/>
  <c r="CZ542" i="7949"/>
  <c r="CY542" i="7949"/>
  <c r="CX542" i="7949"/>
  <c r="CV542" i="7949"/>
  <c r="CW542" i="7949"/>
  <c r="DO304" i="2"/>
  <c r="DL304" i="2"/>
  <c r="DM304" i="2"/>
  <c r="DN304" i="2"/>
  <c r="DK304" i="2"/>
  <c r="CU554" i="7949"/>
  <c r="DA555" i="7949"/>
  <c r="CZ856" i="7949"/>
  <c r="CW856" i="7949"/>
  <c r="CY856" i="7949"/>
  <c r="CX856" i="7949"/>
  <c r="CV856" i="7949"/>
  <c r="E238" i="7950"/>
  <c r="DA821" i="7949"/>
  <c r="CU820" i="7949"/>
  <c r="CW563" i="7949"/>
  <c r="CX563" i="7949"/>
  <c r="CV563" i="7949"/>
  <c r="CY563" i="7949"/>
  <c r="CZ563" i="7949"/>
  <c r="DJ290" i="2"/>
  <c r="DP291" i="2"/>
  <c r="CW308" i="7949"/>
  <c r="CV308" i="7949"/>
  <c r="CZ308" i="7949"/>
  <c r="CX308" i="7949"/>
  <c r="CY308" i="7949"/>
  <c r="DN302" i="2"/>
  <c r="DM302" i="2"/>
  <c r="DK302" i="2"/>
  <c r="DL302" i="2"/>
  <c r="DO302" i="2"/>
  <c r="CW585" i="7949"/>
  <c r="CZ585" i="7949"/>
  <c r="CV585" i="7949"/>
  <c r="CX585" i="7949"/>
  <c r="CY585" i="7949"/>
  <c r="CU521" i="7949"/>
  <c r="DA522" i="7949"/>
  <c r="CW578" i="7949"/>
  <c r="CZ578" i="7949"/>
  <c r="CV578" i="7949"/>
  <c r="CX578" i="7949"/>
  <c r="CY578" i="7949"/>
  <c r="CU543" i="7949"/>
  <c r="DA544" i="7949"/>
  <c r="CU831" i="7949"/>
  <c r="DA832" i="7949"/>
  <c r="CY553" i="7949"/>
  <c r="CV553" i="7949"/>
  <c r="CZ553" i="7949"/>
  <c r="CW553" i="7949"/>
  <c r="CX553" i="7949"/>
  <c r="CU277" i="7949"/>
  <c r="DA278" i="7949"/>
  <c r="DJ309" i="2"/>
  <c r="DI315" i="2"/>
  <c r="DJ315" i="2" s="1"/>
  <c r="CV265" i="7949"/>
  <c r="CW265" i="7949"/>
  <c r="CZ265" i="7949"/>
  <c r="CX265" i="7949"/>
  <c r="CY265" i="7949"/>
  <c r="DN301" i="2"/>
  <c r="DL301" i="2"/>
  <c r="DM301" i="2"/>
  <c r="DO301" i="2"/>
  <c r="DK301" i="2"/>
  <c r="DN324" i="2"/>
  <c r="DK324" i="2"/>
  <c r="DL324" i="2"/>
  <c r="DM324" i="2"/>
  <c r="DO324" i="2"/>
  <c r="DL289" i="2"/>
  <c r="DN289" i="2"/>
  <c r="DO289" i="2"/>
  <c r="DK289" i="2"/>
  <c r="DM289" i="2"/>
  <c r="DN320" i="2"/>
  <c r="DL320" i="2"/>
  <c r="DM320" i="2"/>
  <c r="DO320" i="2"/>
  <c r="DK320" i="2"/>
  <c r="CY520" i="7949"/>
  <c r="CV520" i="7949"/>
  <c r="CX520" i="7949"/>
  <c r="CZ520" i="7949"/>
  <c r="CW520" i="7949"/>
  <c r="CY579" i="7949"/>
  <c r="CZ579" i="7949"/>
  <c r="CV579" i="7949"/>
  <c r="CW579" i="7949"/>
  <c r="CX579" i="7949"/>
  <c r="CW863" i="7949"/>
  <c r="CX863" i="7949"/>
  <c r="CV863" i="7949"/>
  <c r="CY863" i="7949"/>
  <c r="CZ863" i="7949"/>
  <c r="CW830" i="7949"/>
  <c r="CY830" i="7949"/>
  <c r="CZ830" i="7949"/>
  <c r="CX830" i="7949"/>
  <c r="CV830" i="7949"/>
  <c r="CX276" i="7949"/>
  <c r="CW276" i="7949"/>
  <c r="CV276" i="7949"/>
  <c r="CZ276" i="7949"/>
  <c r="CY276" i="7949"/>
  <c r="DN303" i="2"/>
  <c r="DM303" i="2"/>
  <c r="DK303" i="2"/>
  <c r="DO303" i="2"/>
  <c r="DL303" i="2"/>
  <c r="AY365" i="7950"/>
  <c r="AZ365" i="7950"/>
  <c r="M365" i="7950"/>
  <c r="AW365" i="7950"/>
  <c r="AX365" i="7950"/>
  <c r="DI313" i="2"/>
  <c r="DJ313" i="2" s="1"/>
  <c r="DJ307" i="2"/>
  <c r="DK328" i="2"/>
  <c r="DO328" i="2"/>
  <c r="DL328" i="2"/>
  <c r="DM328" i="2"/>
  <c r="DN328" i="2"/>
  <c r="DP322" i="2"/>
  <c r="DJ322" i="2" s="1"/>
  <c r="DJ321" i="2"/>
  <c r="CY849" i="7949"/>
  <c r="CW849" i="7949"/>
  <c r="CV849" i="7949"/>
  <c r="CX849" i="7949"/>
  <c r="CZ849" i="7949"/>
  <c r="CV243" i="7949"/>
  <c r="CW243" i="7949"/>
  <c r="CZ243" i="7949"/>
  <c r="CX243" i="7949"/>
  <c r="CY243" i="7949"/>
  <c r="CY862" i="7949"/>
  <c r="CV862" i="7949"/>
  <c r="CX862" i="7949"/>
  <c r="CW862" i="7949"/>
  <c r="CZ862" i="7949"/>
  <c r="E382" i="7950"/>
  <c r="I382" i="7950"/>
  <c r="AR382" i="7950"/>
  <c r="AT382" i="7950"/>
  <c r="AU382" i="7950" s="1"/>
  <c r="AQ382" i="7950"/>
  <c r="G382" i="7950"/>
  <c r="DL294" i="2"/>
  <c r="DO294" i="2"/>
  <c r="DN294" i="2"/>
  <c r="DK294" i="2"/>
  <c r="DM294" i="2"/>
  <c r="CY797" i="7949"/>
  <c r="CW797" i="7949"/>
  <c r="CZ797" i="7949"/>
  <c r="CX797" i="7949"/>
  <c r="CV797" i="7949"/>
  <c r="K333" i="7950"/>
  <c r="AV333" i="7950"/>
  <c r="CY848" i="7949"/>
  <c r="CV848" i="7949"/>
  <c r="CZ848" i="7949"/>
  <c r="CX848" i="7949"/>
  <c r="CW848" i="7949"/>
  <c r="DA245" i="7949"/>
  <c r="CU244" i="7949"/>
  <c r="DJ300" i="2"/>
  <c r="DI306" i="2"/>
  <c r="DA799" i="7949"/>
  <c r="CU798" i="7949"/>
  <c r="CY531" i="7949"/>
  <c r="CX531" i="7949"/>
  <c r="CV531" i="7949"/>
  <c r="CW531" i="7949"/>
  <c r="CZ531" i="7949"/>
  <c r="AR53" i="7953"/>
  <c r="E179" i="1"/>
  <c r="AL205" i="1"/>
  <c r="W206" i="1"/>
  <c r="BG205" i="1"/>
  <c r="R58" i="3"/>
  <c r="U58" i="3" s="1"/>
  <c r="P255" i="7955"/>
  <c r="P254" i="7955"/>
  <c r="P355" i="7955"/>
  <c r="P354" i="7955"/>
  <c r="AJ44" i="3"/>
  <c r="AM44" i="3" s="1"/>
  <c r="BG190" i="1"/>
  <c r="W191" i="1"/>
  <c r="BG191" i="1" s="1"/>
  <c r="O513" i="7955"/>
  <c r="O515" i="7955" s="1"/>
  <c r="O512" i="7955"/>
  <c r="AB267" i="1"/>
  <c r="BI257" i="1"/>
  <c r="W251" i="1"/>
  <c r="C249" i="1"/>
  <c r="O212" i="7955"/>
  <c r="O213" i="7955"/>
  <c r="O215" i="7955" s="1"/>
  <c r="G206" i="7950"/>
  <c r="AQ206" i="7950"/>
  <c r="AR206" i="7950"/>
  <c r="I206" i="7950"/>
  <c r="AT206" i="7950"/>
  <c r="AU206" i="7950" s="1"/>
  <c r="E206" i="7950"/>
  <c r="BL226" i="1"/>
  <c r="BI227" i="1"/>
  <c r="BM226" i="1"/>
  <c r="BK226" i="1"/>
  <c r="BG220" i="1"/>
  <c r="W221" i="1"/>
  <c r="AL220" i="1"/>
  <c r="AM220" i="1" s="1"/>
  <c r="BB52" i="3"/>
  <c r="BE52" i="3" s="1"/>
  <c r="AQ54" i="7953"/>
  <c r="AR54" i="7953"/>
  <c r="AC45" i="7953" s="1"/>
  <c r="O412" i="7955"/>
  <c r="O413" i="7955"/>
  <c r="O415" i="7955" s="1"/>
  <c r="AP414" i="7950"/>
  <c r="O313" i="7955"/>
  <c r="O315" i="7955" s="1"/>
  <c r="O312" i="7955"/>
  <c r="AX397" i="7950"/>
  <c r="AW397" i="7950"/>
  <c r="M397" i="7950"/>
  <c r="AZ397" i="7950"/>
  <c r="AY397" i="7950"/>
  <c r="P404" i="7955"/>
  <c r="P405" i="7955"/>
  <c r="AW189" i="7950"/>
  <c r="M189" i="7950"/>
  <c r="AX189" i="7950"/>
  <c r="AY189" i="7950"/>
  <c r="AZ189" i="7950"/>
  <c r="O263" i="7955"/>
  <c r="O265" i="7955" s="1"/>
  <c r="O262" i="7955"/>
  <c r="BM151" i="1"/>
  <c r="BL151" i="1"/>
  <c r="BK151" i="1"/>
  <c r="E150" i="1" s="1"/>
  <c r="O362" i="7955"/>
  <c r="O363" i="7955"/>
  <c r="O365" i="7955" s="1"/>
  <c r="P205" i="7955"/>
  <c r="P204" i="7955"/>
  <c r="W50" i="7953"/>
  <c r="X50" i="7953"/>
  <c r="X49" i="7953"/>
  <c r="W49" i="7953"/>
  <c r="E49" i="7953"/>
  <c r="W236" i="1"/>
  <c r="AL235" i="1"/>
  <c r="AM235" i="1" s="1"/>
  <c r="BG235" i="1"/>
  <c r="L58" i="3"/>
  <c r="O58" i="3" s="1"/>
  <c r="M318" i="7950"/>
  <c r="AY318" i="7950"/>
  <c r="AZ318" i="7950"/>
  <c r="AW318" i="7950"/>
  <c r="AX318" i="7950"/>
  <c r="P505" i="7955"/>
  <c r="P504" i="7955"/>
  <c r="BK181" i="1"/>
  <c r="BM181" i="1"/>
  <c r="BI182" i="1"/>
  <c r="BL181" i="1"/>
  <c r="O163" i="7955"/>
  <c r="O165" i="7955" s="1"/>
  <c r="O162" i="7955"/>
  <c r="R52" i="7953"/>
  <c r="R53" i="7953"/>
  <c r="AP174" i="7950"/>
  <c r="BK166" i="1"/>
  <c r="E165" i="1" s="1"/>
  <c r="BL166" i="1"/>
  <c r="BI167" i="1"/>
  <c r="BM166" i="1"/>
  <c r="AF275" i="7950"/>
  <c r="AF271" i="7950"/>
  <c r="AF273" i="7950"/>
  <c r="AF272" i="7950"/>
  <c r="V281" i="7950"/>
  <c r="AF274" i="7950"/>
  <c r="C265" i="7950"/>
  <c r="X51" i="7953"/>
  <c r="W51" i="7953"/>
  <c r="BI197" i="1"/>
  <c r="BM196" i="1"/>
  <c r="BK196" i="1"/>
  <c r="BL196" i="1"/>
  <c r="E164" i="1"/>
  <c r="O112" i="7955"/>
  <c r="O113" i="7955"/>
  <c r="O115" i="7955" s="1"/>
  <c r="E302" i="7950"/>
  <c r="AQ302" i="7950"/>
  <c r="G302" i="7950"/>
  <c r="I302" i="7950"/>
  <c r="AR302" i="7950"/>
  <c r="AT302" i="7950"/>
  <c r="AU302" i="7950" s="1"/>
  <c r="P104" i="7955"/>
  <c r="P105" i="7955"/>
  <c r="E209" i="1"/>
  <c r="P154" i="7955"/>
  <c r="P155" i="7955"/>
  <c r="P62" i="7955"/>
  <c r="P63" i="7955"/>
  <c r="P305" i="7955"/>
  <c r="P304" i="7955"/>
  <c r="BL211" i="1"/>
  <c r="BK211" i="1"/>
  <c r="BI212" i="1"/>
  <c r="BM211" i="1"/>
  <c r="E240" i="1"/>
  <c r="BI242" i="1"/>
  <c r="AT286" i="7950"/>
  <c r="AU286" i="7950" s="1"/>
  <c r="G286" i="7950"/>
  <c r="AR286" i="7950"/>
  <c r="AQ286" i="7950"/>
  <c r="I286" i="7950"/>
  <c r="E286" i="7950"/>
  <c r="CY288" i="7949"/>
  <c r="CX288" i="7949"/>
  <c r="CV288" i="7949"/>
  <c r="CZ288" i="7949"/>
  <c r="CW288" i="7949"/>
  <c r="DI613" i="2"/>
  <c r="M221" i="7950"/>
  <c r="AW221" i="7950"/>
  <c r="AX221" i="7950"/>
  <c r="AY221" i="7950"/>
  <c r="AZ221" i="7950"/>
  <c r="AY176" i="7955"/>
  <c r="K60" i="7954" s="1"/>
  <c r="CU785" i="7949"/>
  <c r="DA786" i="7949"/>
  <c r="AY125" i="7955"/>
  <c r="DP894" i="2"/>
  <c r="AY426" i="7955"/>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K270" i="7950"/>
  <c r="AV270" i="7950"/>
  <c r="DA509" i="7949"/>
  <c r="CU508" i="7949"/>
  <c r="CU231" i="7949"/>
  <c r="DA232" i="7949"/>
  <c r="DI914" i="2"/>
  <c r="AY325" i="7955"/>
  <c r="AY229" i="7955"/>
  <c r="AY230" i="7955" s="1"/>
  <c r="K48" i="7954" s="1"/>
  <c r="K67" i="7954"/>
  <c r="CV287" i="7949"/>
  <c r="CW287" i="7949"/>
  <c r="CY287" i="7949"/>
  <c r="CZ287" i="7949"/>
  <c r="CX287" i="7949"/>
  <c r="CW841" i="7949"/>
  <c r="CX841" i="7949"/>
  <c r="CY841" i="7949"/>
  <c r="CV841" i="7949"/>
  <c r="CZ841" i="7949"/>
  <c r="DP593" i="2"/>
  <c r="CZ842" i="7949"/>
  <c r="CW842" i="7949"/>
  <c r="CY842" i="7949"/>
  <c r="CV842" i="7949"/>
  <c r="CX842" i="7949"/>
  <c r="AY277" i="7955"/>
  <c r="AY278" i="7955" s="1"/>
  <c r="AY279" i="7955" s="1"/>
  <c r="AY280" i="7955" s="1"/>
  <c r="K49" i="7954" l="1"/>
  <c r="AY253" i="7950"/>
  <c r="AW253" i="7950"/>
  <c r="AX253" i="7950"/>
  <c r="M253" i="7950"/>
  <c r="AZ253" i="7950"/>
  <c r="AP254" i="7950"/>
  <c r="AQ238" i="7950"/>
  <c r="AT238" i="7950"/>
  <c r="AU238" i="7950" s="1"/>
  <c r="G238" i="7950"/>
  <c r="I238" i="7950"/>
  <c r="K54" i="7954"/>
  <c r="K50" i="7954"/>
  <c r="DJ306" i="2"/>
  <c r="DI312" i="2"/>
  <c r="DJ312" i="2" s="1"/>
  <c r="K382" i="7950"/>
  <c r="AV382" i="7950"/>
  <c r="CU810" i="7949"/>
  <c r="DA811" i="7949"/>
  <c r="CU811" i="7949" s="1"/>
  <c r="DA257" i="7949"/>
  <c r="CU257" i="7949" s="1"/>
  <c r="CU256" i="7949"/>
  <c r="CW255" i="7949"/>
  <c r="CV255" i="7949"/>
  <c r="CX255" i="7949"/>
  <c r="CZ255" i="7949"/>
  <c r="CY255" i="7949"/>
  <c r="DO300" i="2"/>
  <c r="DK300" i="2"/>
  <c r="DL300" i="2"/>
  <c r="DN300" i="2"/>
  <c r="DM300" i="2"/>
  <c r="AP366" i="7950"/>
  <c r="DN315" i="2"/>
  <c r="DL315" i="2"/>
  <c r="DO315" i="2"/>
  <c r="DK315" i="2"/>
  <c r="DM315" i="2"/>
  <c r="DA268" i="7949"/>
  <c r="CU268" i="7949" s="1"/>
  <c r="CU267" i="7949"/>
  <c r="CU799" i="7949"/>
  <c r="DA800" i="7949"/>
  <c r="CU800" i="7949" s="1"/>
  <c r="DV334" i="2"/>
  <c r="DV335" i="2"/>
  <c r="AY333" i="7950"/>
  <c r="AP334" i="7950" s="1"/>
  <c r="AZ333" i="7950"/>
  <c r="AX333" i="7950"/>
  <c r="AW333" i="7950"/>
  <c r="M333" i="7950"/>
  <c r="DN307" i="2"/>
  <c r="DO307" i="2"/>
  <c r="DM307" i="2"/>
  <c r="DK307" i="2"/>
  <c r="DL307" i="2"/>
  <c r="DL309" i="2"/>
  <c r="DM309" i="2"/>
  <c r="DK309" i="2"/>
  <c r="DN309" i="2"/>
  <c r="DO309" i="2"/>
  <c r="CU832" i="7949"/>
  <c r="DA833" i="7949"/>
  <c r="CU833" i="7949" s="1"/>
  <c r="CV565" i="7949"/>
  <c r="CW565" i="7949"/>
  <c r="CY565" i="7949"/>
  <c r="CZ565" i="7949"/>
  <c r="CX565" i="7949"/>
  <c r="CY266" i="7949"/>
  <c r="CX266" i="7949"/>
  <c r="CZ266" i="7949"/>
  <c r="CV266" i="7949"/>
  <c r="CW266" i="7949"/>
  <c r="CV244" i="7949"/>
  <c r="CY244" i="7949"/>
  <c r="CZ244" i="7949"/>
  <c r="CW244" i="7949"/>
  <c r="CX244" i="7949"/>
  <c r="DO321" i="2"/>
  <c r="DL321" i="2"/>
  <c r="DK321" i="2"/>
  <c r="DM321" i="2"/>
  <c r="DN321" i="2"/>
  <c r="DL313" i="2"/>
  <c r="DK313" i="2"/>
  <c r="DM313" i="2"/>
  <c r="DO313" i="2"/>
  <c r="DN313" i="2"/>
  <c r="CU278" i="7949"/>
  <c r="DA279" i="7949"/>
  <c r="CU279" i="7949" s="1"/>
  <c r="CW831" i="7949"/>
  <c r="CY831" i="7949"/>
  <c r="CZ831" i="7949"/>
  <c r="CV831" i="7949"/>
  <c r="CX831" i="7949"/>
  <c r="CU522" i="7949"/>
  <c r="DA523" i="7949"/>
  <c r="CU523" i="7949" s="1"/>
  <c r="CX820" i="7949"/>
  <c r="CY820" i="7949"/>
  <c r="CV820" i="7949"/>
  <c r="CW820" i="7949"/>
  <c r="CZ820" i="7949"/>
  <c r="DA556" i="7949"/>
  <c r="CU556" i="7949" s="1"/>
  <c r="CU555" i="7949"/>
  <c r="DM308" i="2"/>
  <c r="DO308" i="2"/>
  <c r="DL308" i="2"/>
  <c r="DN308" i="2"/>
  <c r="DK308" i="2"/>
  <c r="CX564" i="7949"/>
  <c r="CZ564" i="7949"/>
  <c r="CV564" i="7949"/>
  <c r="CY564" i="7949"/>
  <c r="CW564" i="7949"/>
  <c r="DN316" i="2"/>
  <c r="DK316" i="2"/>
  <c r="DM316" i="2"/>
  <c r="DO316" i="2"/>
  <c r="DL316" i="2"/>
  <c r="K349" i="7950"/>
  <c r="AV349" i="7950"/>
  <c r="DA246" i="7949"/>
  <c r="CU246" i="7949" s="1"/>
  <c r="CU245" i="7949"/>
  <c r="DM322" i="2"/>
  <c r="DO322" i="2"/>
  <c r="DL322" i="2"/>
  <c r="DK322" i="2"/>
  <c r="DN322" i="2"/>
  <c r="CY277" i="7949"/>
  <c r="CX277" i="7949"/>
  <c r="CW277" i="7949"/>
  <c r="CV277" i="7949"/>
  <c r="CZ277" i="7949"/>
  <c r="DA545" i="7949"/>
  <c r="CU545" i="7949" s="1"/>
  <c r="CU544" i="7949"/>
  <c r="CW521" i="7949"/>
  <c r="CV521" i="7949"/>
  <c r="CX521" i="7949"/>
  <c r="CY521" i="7949"/>
  <c r="CZ521" i="7949"/>
  <c r="DJ291" i="2"/>
  <c r="DP292" i="2"/>
  <c r="DJ292" i="2" s="1"/>
  <c r="DA822" i="7949"/>
  <c r="CU822" i="7949" s="1"/>
  <c r="CU821" i="7949"/>
  <c r="CV554" i="7949"/>
  <c r="CW554" i="7949"/>
  <c r="CY554" i="7949"/>
  <c r="CZ554" i="7949"/>
  <c r="CX554" i="7949"/>
  <c r="DL314" i="2"/>
  <c r="DM314" i="2"/>
  <c r="DN314" i="2"/>
  <c r="DO314" i="2"/>
  <c r="DK314" i="2"/>
  <c r="DK310" i="2"/>
  <c r="DO310" i="2"/>
  <c r="DN310" i="2"/>
  <c r="DL310" i="2"/>
  <c r="DM310" i="2"/>
  <c r="CV543" i="7949"/>
  <c r="CX543" i="7949"/>
  <c r="CW543" i="7949"/>
  <c r="CZ543" i="7949"/>
  <c r="CY543" i="7949"/>
  <c r="DM290" i="2"/>
  <c r="DK290" i="2"/>
  <c r="DN290" i="2"/>
  <c r="DO290" i="2"/>
  <c r="DL290" i="2"/>
  <c r="CY532" i="7949"/>
  <c r="CW532" i="7949"/>
  <c r="CZ532" i="7949"/>
  <c r="CX532" i="7949"/>
  <c r="CV532" i="7949"/>
  <c r="CV809" i="7949"/>
  <c r="CZ809" i="7949"/>
  <c r="CY809" i="7949"/>
  <c r="CW809" i="7949"/>
  <c r="CX809" i="7949"/>
  <c r="AP222" i="7950"/>
  <c r="CY798" i="7949"/>
  <c r="CZ798" i="7949"/>
  <c r="CW798" i="7949"/>
  <c r="CV798" i="7949"/>
  <c r="CX798" i="7949"/>
  <c r="DA534" i="7949"/>
  <c r="CU534" i="7949" s="1"/>
  <c r="CU533" i="7949"/>
  <c r="D51" i="7953"/>
  <c r="P313" i="7955"/>
  <c r="P315" i="7955" s="1"/>
  <c r="P312" i="7955"/>
  <c r="P163" i="7955"/>
  <c r="P162" i="7955"/>
  <c r="AJ45" i="7953"/>
  <c r="AG45" i="7953"/>
  <c r="AF45" i="7953"/>
  <c r="AD45" i="7953"/>
  <c r="AE45" i="7953"/>
  <c r="D49" i="7953"/>
  <c r="P412" i="7955"/>
  <c r="P413" i="7955"/>
  <c r="I414" i="7950"/>
  <c r="AQ414" i="7950"/>
  <c r="AR414" i="7950"/>
  <c r="G414" i="7950"/>
  <c r="AT414" i="7950"/>
  <c r="AU414" i="7950" s="1"/>
  <c r="E414" i="7950"/>
  <c r="E225" i="1"/>
  <c r="BK242" i="1"/>
  <c r="BL242" i="1"/>
  <c r="BM242" i="1"/>
  <c r="BI243" i="1"/>
  <c r="BI198" i="1"/>
  <c r="BM197" i="1"/>
  <c r="BL197" i="1"/>
  <c r="V52" i="7953"/>
  <c r="U52" i="7953"/>
  <c r="Y52" i="7953"/>
  <c r="T52" i="7953"/>
  <c r="S52" i="7953"/>
  <c r="AP398" i="7950"/>
  <c r="P65" i="7955"/>
  <c r="P112" i="7955"/>
  <c r="P113" i="7955"/>
  <c r="BM167" i="1"/>
  <c r="BK167" i="1"/>
  <c r="E166" i="1" s="1"/>
  <c r="BL167" i="1"/>
  <c r="BM227" i="1"/>
  <c r="BL227" i="1"/>
  <c r="BI228" i="1"/>
  <c r="BK227" i="1"/>
  <c r="BL182" i="1"/>
  <c r="BI183" i="1"/>
  <c r="BK182" i="1"/>
  <c r="E181" i="1" s="1"/>
  <c r="BM182" i="1"/>
  <c r="AP190" i="7950"/>
  <c r="BK197" i="1"/>
  <c r="C281" i="7950"/>
  <c r="AF288" i="7950"/>
  <c r="AF287" i="7950"/>
  <c r="AF289" i="7950"/>
  <c r="AF291" i="7950"/>
  <c r="V297" i="7950"/>
  <c r="AF290" i="7950"/>
  <c r="BG236" i="1"/>
  <c r="W237" i="1"/>
  <c r="AP46" i="3"/>
  <c r="AS46" i="3" s="1"/>
  <c r="W222" i="1"/>
  <c r="BG221" i="1"/>
  <c r="BL212" i="1"/>
  <c r="BM212" i="1"/>
  <c r="BI213" i="1"/>
  <c r="BK212" i="1"/>
  <c r="K302" i="7950"/>
  <c r="AV302" i="7950"/>
  <c r="AR174" i="7950"/>
  <c r="G174" i="7950"/>
  <c r="I174" i="7950"/>
  <c r="AT174" i="7950"/>
  <c r="AU174" i="7950" s="1"/>
  <c r="E174" i="7950"/>
  <c r="AQ174" i="7950"/>
  <c r="E180" i="1"/>
  <c r="AP319" i="7950"/>
  <c r="D50" i="7953"/>
  <c r="W252" i="1"/>
  <c r="BG251" i="1"/>
  <c r="AP52" i="3"/>
  <c r="AS52" i="3" s="1"/>
  <c r="P363" i="7955"/>
  <c r="P365" i="7955" s="1"/>
  <c r="P362" i="7955"/>
  <c r="E210" i="1"/>
  <c r="P513" i="7955"/>
  <c r="P515" i="7955" s="1"/>
  <c r="P512" i="7955"/>
  <c r="P212" i="7955"/>
  <c r="P213" i="7955"/>
  <c r="P215" i="7955" s="1"/>
  <c r="K206" i="7950"/>
  <c r="AV206" i="7950"/>
  <c r="E256" i="1"/>
  <c r="BI258" i="1"/>
  <c r="W207" i="1"/>
  <c r="BG207" i="1" s="1"/>
  <c r="BG206" i="1"/>
  <c r="AV52" i="3"/>
  <c r="AY52" i="3" s="1"/>
  <c r="E195" i="1"/>
  <c r="T53" i="7953"/>
  <c r="U53" i="7953"/>
  <c r="S53" i="7953"/>
  <c r="Y53" i="7953"/>
  <c r="V53" i="7953"/>
  <c r="AB283" i="1"/>
  <c r="W267" i="1"/>
  <c r="BI273" i="1"/>
  <c r="BI274" i="1" s="1"/>
  <c r="C265" i="1"/>
  <c r="P262" i="7955"/>
  <c r="P263" i="7955"/>
  <c r="AM205" i="1"/>
  <c r="AS55" i="7953" s="1"/>
  <c r="AS57" i="7953"/>
  <c r="AS56" i="7953"/>
  <c r="K286" i="7950"/>
  <c r="AV286" i="7950"/>
  <c r="DA787" i="7949"/>
  <c r="CU786" i="7949"/>
  <c r="AQ222" i="7950"/>
  <c r="E222" i="7950"/>
  <c r="AR222" i="7950"/>
  <c r="AT222" i="7950"/>
  <c r="AU222" i="7950" s="1"/>
  <c r="G222" i="7950"/>
  <c r="I222" i="7950"/>
  <c r="CW785" i="7949"/>
  <c r="CX785" i="7949"/>
  <c r="CZ785" i="7949"/>
  <c r="CY785" i="7949"/>
  <c r="CV785" i="7949"/>
  <c r="AY231" i="7955"/>
  <c r="K47" i="7954" s="1"/>
  <c r="K57" i="7954"/>
  <c r="K70" i="7954"/>
  <c r="AY177" i="7955"/>
  <c r="AY281" i="7955"/>
  <c r="AY282" i="7955" s="1"/>
  <c r="AY283" i="7955" s="1"/>
  <c r="AY284" i="7955" s="1"/>
  <c r="AY285" i="7955" s="1"/>
  <c r="AY286" i="7955" s="1"/>
  <c r="AY287" i="7955" s="1"/>
  <c r="AY288" i="7955" s="1"/>
  <c r="AY289" i="7955" s="1"/>
  <c r="AY290" i="7955" s="1"/>
  <c r="AY291" i="7955" s="1"/>
  <c r="AY292" i="7955" s="1"/>
  <c r="AY293" i="7955" s="1"/>
  <c r="AY294" i="7955" s="1"/>
  <c r="AY295" i="7955" s="1"/>
  <c r="AY296" i="7955" s="1"/>
  <c r="K55" i="7954"/>
  <c r="DA233" i="7949"/>
  <c r="CU232" i="7949"/>
  <c r="CX508" i="7949"/>
  <c r="CV508" i="7949"/>
  <c r="CY508" i="7949"/>
  <c r="CW508" i="7949"/>
  <c r="CZ508" i="7949"/>
  <c r="M270" i="7950"/>
  <c r="AX270" i="7950"/>
  <c r="AW270" i="7950"/>
  <c r="AY270" i="7950"/>
  <c r="AZ270" i="7950"/>
  <c r="AY126" i="7955"/>
  <c r="K42" i="7954"/>
  <c r="K43" i="7954"/>
  <c r="AY326" i="7955"/>
  <c r="K52" i="7954" s="1"/>
  <c r="CV231" i="7949"/>
  <c r="CY231" i="7949"/>
  <c r="CX231" i="7949"/>
  <c r="CW231" i="7949"/>
  <c r="CZ231" i="7949"/>
  <c r="CU509" i="7949"/>
  <c r="DA510" i="7949"/>
  <c r="AY127" i="7955" l="1"/>
  <c r="AY128" i="7955" s="1"/>
  <c r="AY129" i="7955" s="1"/>
  <c r="AY130" i="7955" s="1"/>
  <c r="K61" i="7954"/>
  <c r="DI319" i="2"/>
  <c r="DV321" i="2" s="1"/>
  <c r="DY321" i="2" s="1"/>
  <c r="K238" i="7950"/>
  <c r="AV238" i="7950"/>
  <c r="AT254" i="7950"/>
  <c r="AU254" i="7950" s="1"/>
  <c r="I254" i="7950"/>
  <c r="E254" i="7950"/>
  <c r="G254" i="7950"/>
  <c r="AQ254" i="7950"/>
  <c r="AR254" i="7950"/>
  <c r="K45" i="7954"/>
  <c r="K44" i="7954"/>
  <c r="K62" i="7954"/>
  <c r="K51" i="7954"/>
  <c r="K56" i="7954"/>
  <c r="CV822" i="7949"/>
  <c r="CX822" i="7949"/>
  <c r="CW822" i="7949"/>
  <c r="CZ822" i="7949"/>
  <c r="CY822" i="7949"/>
  <c r="DK292" i="2"/>
  <c r="DO292" i="2"/>
  <c r="DM292" i="2"/>
  <c r="DL292" i="2"/>
  <c r="DN292" i="2"/>
  <c r="CZ832" i="7949"/>
  <c r="CW832" i="7949"/>
  <c r="CY832" i="7949"/>
  <c r="CX832" i="7949"/>
  <c r="CV832" i="7949"/>
  <c r="DX335" i="2"/>
  <c r="DY335" i="2"/>
  <c r="DK291" i="2"/>
  <c r="DN291" i="2"/>
  <c r="DM291" i="2"/>
  <c r="DL291" i="2"/>
  <c r="DO291" i="2"/>
  <c r="DY334" i="2"/>
  <c r="DX334" i="2"/>
  <c r="CW810" i="7949"/>
  <c r="CV810" i="7949"/>
  <c r="CX810" i="7949"/>
  <c r="CZ810" i="7949"/>
  <c r="CY810" i="7949"/>
  <c r="E334" i="7950"/>
  <c r="AT334" i="7950"/>
  <c r="AU334" i="7950" s="1"/>
  <c r="AR334" i="7950"/>
  <c r="I334" i="7950"/>
  <c r="AQ334" i="7950"/>
  <c r="G334" i="7950"/>
  <c r="CV811" i="7949"/>
  <c r="CX811" i="7949"/>
  <c r="CZ811" i="7949"/>
  <c r="CY811" i="7949"/>
  <c r="CW811" i="7949"/>
  <c r="CY800" i="7949"/>
  <c r="CX800" i="7949"/>
  <c r="CW800" i="7949"/>
  <c r="CV800" i="7949"/>
  <c r="CZ800" i="7949"/>
  <c r="AX382" i="7950"/>
  <c r="M382" i="7950"/>
  <c r="AZ382" i="7950"/>
  <c r="AW382" i="7950"/>
  <c r="AY382" i="7950"/>
  <c r="AP383" i="7950" s="1"/>
  <c r="CV533" i="7949"/>
  <c r="CW533" i="7949"/>
  <c r="CY533" i="7949"/>
  <c r="CZ533" i="7949"/>
  <c r="CX533" i="7949"/>
  <c r="CV245" i="7949"/>
  <c r="CX245" i="7949"/>
  <c r="CY245" i="7949"/>
  <c r="CW245" i="7949"/>
  <c r="CZ245" i="7949"/>
  <c r="CY799" i="7949"/>
  <c r="CW799" i="7949"/>
  <c r="CZ799" i="7949"/>
  <c r="CX799" i="7949"/>
  <c r="CV799" i="7949"/>
  <c r="AQ366" i="7950"/>
  <c r="AT366" i="7950"/>
  <c r="AU366" i="7950" s="1"/>
  <c r="E366" i="7950"/>
  <c r="G366" i="7950"/>
  <c r="I366" i="7950"/>
  <c r="AR366" i="7950"/>
  <c r="CZ544" i="7949"/>
  <c r="CY544" i="7949"/>
  <c r="CV544" i="7949"/>
  <c r="CW544" i="7949"/>
  <c r="CX544" i="7949"/>
  <c r="CY534" i="7949"/>
  <c r="CV534" i="7949"/>
  <c r="CW534" i="7949"/>
  <c r="CZ534" i="7949"/>
  <c r="CX534" i="7949"/>
  <c r="CZ246" i="7949"/>
  <c r="CW246" i="7949"/>
  <c r="CV246" i="7949"/>
  <c r="CX246" i="7949"/>
  <c r="CY246" i="7949"/>
  <c r="CZ279" i="7949"/>
  <c r="CV279" i="7949"/>
  <c r="CY279" i="7949"/>
  <c r="CW279" i="7949"/>
  <c r="CX279" i="7949"/>
  <c r="CZ267" i="7949"/>
  <c r="CV267" i="7949"/>
  <c r="CX267" i="7949"/>
  <c r="CW267" i="7949"/>
  <c r="CY267" i="7949"/>
  <c r="DM312" i="2"/>
  <c r="DN312" i="2"/>
  <c r="DK312" i="2"/>
  <c r="DO312" i="2"/>
  <c r="DL312" i="2"/>
  <c r="CV833" i="7949"/>
  <c r="CZ833" i="7949"/>
  <c r="CW833" i="7949"/>
  <c r="CX833" i="7949"/>
  <c r="CY833" i="7949"/>
  <c r="M349" i="7950"/>
  <c r="AW349" i="7950"/>
  <c r="AX349" i="7950"/>
  <c r="AZ349" i="7950"/>
  <c r="AY349" i="7950"/>
  <c r="AP350" i="7950" s="1"/>
  <c r="CV523" i="7949"/>
  <c r="CX523" i="7949"/>
  <c r="CY523" i="7949"/>
  <c r="CW523" i="7949"/>
  <c r="CZ523" i="7949"/>
  <c r="CW278" i="7949"/>
  <c r="CX278" i="7949"/>
  <c r="CV278" i="7949"/>
  <c r="CZ278" i="7949"/>
  <c r="CY278" i="7949"/>
  <c r="CY268" i="7949"/>
  <c r="CX268" i="7949"/>
  <c r="CV268" i="7949"/>
  <c r="CZ268" i="7949"/>
  <c r="CW268" i="7949"/>
  <c r="DK306" i="2"/>
  <c r="DM306" i="2"/>
  <c r="DO306" i="2"/>
  <c r="DN306" i="2"/>
  <c r="DL306" i="2"/>
  <c r="CX545" i="7949"/>
  <c r="CV545" i="7949"/>
  <c r="CY545" i="7949"/>
  <c r="CZ545" i="7949"/>
  <c r="CW545" i="7949"/>
  <c r="CY821" i="7949"/>
  <c r="CX821" i="7949"/>
  <c r="CV821" i="7949"/>
  <c r="CZ821" i="7949"/>
  <c r="CW821" i="7949"/>
  <c r="CW555" i="7949"/>
  <c r="CY555" i="7949"/>
  <c r="CX555" i="7949"/>
  <c r="CV555" i="7949"/>
  <c r="CZ555" i="7949"/>
  <c r="CY522" i="7949"/>
  <c r="CZ522" i="7949"/>
  <c r="CW522" i="7949"/>
  <c r="CX522" i="7949"/>
  <c r="CV522" i="7949"/>
  <c r="CY256" i="7949"/>
  <c r="CX256" i="7949"/>
  <c r="CZ256" i="7949"/>
  <c r="CV256" i="7949"/>
  <c r="CW256" i="7949"/>
  <c r="CW556" i="7949"/>
  <c r="CX556" i="7949"/>
  <c r="CZ556" i="7949"/>
  <c r="CY556" i="7949"/>
  <c r="CV556" i="7949"/>
  <c r="CZ257" i="7949"/>
  <c r="CV257" i="7949"/>
  <c r="CW257" i="7949"/>
  <c r="CY257" i="7949"/>
  <c r="CX257" i="7949"/>
  <c r="E196" i="1"/>
  <c r="E211" i="1"/>
  <c r="E241" i="1"/>
  <c r="AQ55" i="7953"/>
  <c r="AR55" i="7953"/>
  <c r="AR383" i="7950"/>
  <c r="E383" i="7950"/>
  <c r="AQ383" i="7950"/>
  <c r="AT383" i="7950"/>
  <c r="AU383" i="7950" s="1"/>
  <c r="I383" i="7950"/>
  <c r="G383" i="7950"/>
  <c r="E319" i="7950"/>
  <c r="AT319" i="7950"/>
  <c r="AU319" i="7950" s="1"/>
  <c r="G319" i="7950"/>
  <c r="AR319" i="7950"/>
  <c r="I319" i="7950"/>
  <c r="AQ319" i="7950"/>
  <c r="M302" i="7950"/>
  <c r="AX302" i="7950"/>
  <c r="AW302" i="7950"/>
  <c r="AY302" i="7950"/>
  <c r="AZ302" i="7950"/>
  <c r="P165" i="7955"/>
  <c r="AP271" i="7950"/>
  <c r="I271" i="7950" s="1"/>
  <c r="BM274" i="1"/>
  <c r="BI275" i="1"/>
  <c r="BL274" i="1"/>
  <c r="BK274" i="1"/>
  <c r="M206" i="7950"/>
  <c r="AX206" i="7950"/>
  <c r="AW206" i="7950"/>
  <c r="AY206" i="7950"/>
  <c r="AZ206" i="7950"/>
  <c r="W52" i="7953"/>
  <c r="X52" i="7953"/>
  <c r="E52" i="7953"/>
  <c r="BG267" i="1"/>
  <c r="W268" i="1"/>
  <c r="I190" i="7950"/>
  <c r="AR190" i="7950"/>
  <c r="AQ190" i="7950"/>
  <c r="E190" i="7950"/>
  <c r="G190" i="7950"/>
  <c r="AT190" i="7950"/>
  <c r="AU190" i="7950" s="1"/>
  <c r="P115" i="7955"/>
  <c r="AQ398" i="7950"/>
  <c r="E398" i="7950"/>
  <c r="G398" i="7950"/>
  <c r="I398" i="7950"/>
  <c r="AT398" i="7950"/>
  <c r="AU398" i="7950" s="1"/>
  <c r="AR398" i="7950"/>
  <c r="BL198" i="1"/>
  <c r="BI199" i="1"/>
  <c r="BM198" i="1"/>
  <c r="BK198" i="1"/>
  <c r="E197" i="1" s="1"/>
  <c r="AV414" i="7950"/>
  <c r="K414" i="7950"/>
  <c r="P265" i="7955"/>
  <c r="AB299" i="1"/>
  <c r="W283" i="1"/>
  <c r="BI289" i="1"/>
  <c r="C281" i="1"/>
  <c r="BL213" i="1"/>
  <c r="BM213" i="1"/>
  <c r="BI214" i="1"/>
  <c r="BK213" i="1"/>
  <c r="W238" i="1"/>
  <c r="BG237" i="1"/>
  <c r="E226" i="1"/>
  <c r="AR56" i="7953"/>
  <c r="AQ56" i="7953"/>
  <c r="W53" i="7953"/>
  <c r="X53" i="7953"/>
  <c r="W253" i="1"/>
  <c r="BG252" i="1"/>
  <c r="AV174" i="7950"/>
  <c r="K174" i="7950"/>
  <c r="BI229" i="1"/>
  <c r="BM228" i="1"/>
  <c r="BL228" i="1"/>
  <c r="BK228" i="1"/>
  <c r="BK243" i="1"/>
  <c r="BL243" i="1"/>
  <c r="BI244" i="1"/>
  <c r="BM243" i="1"/>
  <c r="BM258" i="1"/>
  <c r="BI259" i="1"/>
  <c r="BK258" i="1"/>
  <c r="BL258" i="1"/>
  <c r="W223" i="1"/>
  <c r="BG223" i="1" s="1"/>
  <c r="BG222" i="1"/>
  <c r="AV44" i="3"/>
  <c r="AY44" i="3" s="1"/>
  <c r="AR57" i="7953"/>
  <c r="AQ57" i="7953"/>
  <c r="BL183" i="1"/>
  <c r="BM183" i="1"/>
  <c r="BK183" i="1"/>
  <c r="E182" i="1" s="1"/>
  <c r="AI45" i="7953"/>
  <c r="AH45" i="7953"/>
  <c r="P415" i="7955"/>
  <c r="AF304" i="7950"/>
  <c r="V313" i="7950"/>
  <c r="AF303" i="7950"/>
  <c r="AF307" i="7950"/>
  <c r="C297" i="7950"/>
  <c r="AF306" i="7950"/>
  <c r="AF305" i="7950"/>
  <c r="E271" i="7950"/>
  <c r="AT271" i="7950"/>
  <c r="AU271" i="7950" s="1"/>
  <c r="DA788" i="7949"/>
  <c r="CU787" i="7949"/>
  <c r="AW286" i="7950"/>
  <c r="AX286" i="7950"/>
  <c r="M286" i="7950"/>
  <c r="AY286" i="7950"/>
  <c r="AZ286" i="7950"/>
  <c r="CW786" i="7949"/>
  <c r="CV786" i="7949"/>
  <c r="CZ786" i="7949"/>
  <c r="CY786" i="7949"/>
  <c r="CX786" i="7949"/>
  <c r="DA511" i="7949"/>
  <c r="CU510" i="7949"/>
  <c r="AY131" i="7955"/>
  <c r="AY132" i="7955" s="1"/>
  <c r="AY133" i="7955" s="1"/>
  <c r="AY134" i="7955" s="1"/>
  <c r="AY135" i="7955" s="1"/>
  <c r="AY136" i="7955" s="1"/>
  <c r="AY137" i="7955" s="1"/>
  <c r="AY138" i="7955" s="1"/>
  <c r="AY139" i="7955" s="1"/>
  <c r="AY140" i="7955" s="1"/>
  <c r="AY141" i="7955" s="1"/>
  <c r="AY142" i="7955" s="1"/>
  <c r="AY143" i="7955" s="1"/>
  <c r="AY144" i="7955" s="1"/>
  <c r="AY145" i="7955" s="1"/>
  <c r="AY146" i="7955" s="1"/>
  <c r="K46" i="7954"/>
  <c r="AY232" i="7955"/>
  <c r="AY233" i="7955" s="1"/>
  <c r="AY234" i="7955" s="1"/>
  <c r="AY235" i="7955" s="1"/>
  <c r="AY236" i="7955" s="1"/>
  <c r="AY237" i="7955" s="1"/>
  <c r="AY238" i="7955" s="1"/>
  <c r="AY239" i="7955" s="1"/>
  <c r="AY240" i="7955" s="1"/>
  <c r="AY241" i="7955" s="1"/>
  <c r="AY242" i="7955" s="1"/>
  <c r="AY243" i="7955" s="1"/>
  <c r="AY244" i="7955" s="1"/>
  <c r="AY245" i="7955" s="1"/>
  <c r="AY246" i="7955" s="1"/>
  <c r="K66" i="7954"/>
  <c r="CW509" i="7949"/>
  <c r="CZ509" i="7949"/>
  <c r="CX509" i="7949"/>
  <c r="CY509" i="7949"/>
  <c r="CV509" i="7949"/>
  <c r="K41" i="7954"/>
  <c r="AY178" i="7955"/>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AV222" i="7950"/>
  <c r="K222" i="7950"/>
  <c r="CU233" i="7949"/>
  <c r="DA234" i="7949"/>
  <c r="K53" i="7954"/>
  <c r="AY327" i="7955"/>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CX232" i="7949"/>
  <c r="CY232" i="7949"/>
  <c r="CV232" i="7949"/>
  <c r="CW232" i="7949"/>
  <c r="CZ232" i="7949"/>
  <c r="ED335" i="2" l="1"/>
  <c r="DX321" i="2"/>
  <c r="ED321" i="2" s="1"/>
  <c r="DI287" i="2"/>
  <c r="DV289" i="2" s="1"/>
  <c r="DV320" i="2"/>
  <c r="DY320" i="2" s="1"/>
  <c r="DV322" i="2"/>
  <c r="DY322" i="2" s="1"/>
  <c r="K254" i="7950"/>
  <c r="AV254" i="7950"/>
  <c r="AW238" i="7950"/>
  <c r="M238" i="7950"/>
  <c r="AX238" i="7950"/>
  <c r="AZ238" i="7950"/>
  <c r="AY238" i="7950"/>
  <c r="AP303" i="7950"/>
  <c r="I303" i="7950" s="1"/>
  <c r="G350" i="7950"/>
  <c r="I350" i="7950"/>
  <c r="E350" i="7950"/>
  <c r="AT350" i="7950"/>
  <c r="AU350" i="7950" s="1"/>
  <c r="AQ350" i="7950"/>
  <c r="AR350" i="7950"/>
  <c r="AR271" i="7950"/>
  <c r="AQ271" i="7950"/>
  <c r="AV334" i="7950"/>
  <c r="K334" i="7950"/>
  <c r="G271" i="7950"/>
  <c r="K366" i="7950"/>
  <c r="AV366" i="7950"/>
  <c r="ED334" i="2"/>
  <c r="H45" i="7953"/>
  <c r="E257" i="1"/>
  <c r="E212" i="1"/>
  <c r="AB315" i="1"/>
  <c r="BI305" i="1"/>
  <c r="W299" i="1"/>
  <c r="C297" i="1"/>
  <c r="D53" i="7953"/>
  <c r="BM214" i="1"/>
  <c r="BK214" i="1"/>
  <c r="E213" i="1" s="1"/>
  <c r="BL214" i="1"/>
  <c r="BI215" i="1"/>
  <c r="BI260" i="1"/>
  <c r="BL259" i="1"/>
  <c r="BM259" i="1"/>
  <c r="BK259" i="1"/>
  <c r="E227" i="1"/>
  <c r="BG268" i="1"/>
  <c r="W269" i="1"/>
  <c r="AV383" i="7950"/>
  <c r="K383" i="7950"/>
  <c r="AF323" i="7950"/>
  <c r="AF320" i="7950"/>
  <c r="AF321" i="7950"/>
  <c r="AF319" i="7950"/>
  <c r="V329" i="7950"/>
  <c r="AF322" i="7950"/>
  <c r="C313" i="7950"/>
  <c r="G303" i="7950"/>
  <c r="AQ303" i="7950"/>
  <c r="M414" i="7950"/>
  <c r="AX414" i="7950"/>
  <c r="AW414" i="7950"/>
  <c r="AZ414" i="7950"/>
  <c r="AY414" i="7950"/>
  <c r="AV398" i="7950"/>
  <c r="K398" i="7950"/>
  <c r="K190" i="7950"/>
  <c r="AV190" i="7950"/>
  <c r="BI245" i="1"/>
  <c r="BK244" i="1"/>
  <c r="BL244" i="1"/>
  <c r="BM244" i="1"/>
  <c r="BI230" i="1"/>
  <c r="BM229" i="1"/>
  <c r="BL229" i="1"/>
  <c r="BK229" i="1"/>
  <c r="E273" i="1"/>
  <c r="AV319" i="7950"/>
  <c r="K319" i="7950"/>
  <c r="E288" i="1"/>
  <c r="BI290" i="1"/>
  <c r="D52" i="7953"/>
  <c r="AC48" i="7953"/>
  <c r="AC46" i="7953"/>
  <c r="AC47" i="7953"/>
  <c r="E242" i="1"/>
  <c r="AX174" i="7950"/>
  <c r="M174" i="7950"/>
  <c r="AW174" i="7950"/>
  <c r="AY174" i="7950"/>
  <c r="AZ174" i="7950"/>
  <c r="W254" i="1"/>
  <c r="BG253" i="1"/>
  <c r="W239" i="1"/>
  <c r="BG239" i="1" s="1"/>
  <c r="BG238" i="1"/>
  <c r="W284" i="1"/>
  <c r="BG283" i="1"/>
  <c r="BK290" i="1" s="1"/>
  <c r="AV54" i="3"/>
  <c r="AY54" i="3" s="1"/>
  <c r="BM199" i="1"/>
  <c r="BK199" i="1"/>
  <c r="E198" i="1" s="1"/>
  <c r="BL199" i="1"/>
  <c r="AP207" i="7950"/>
  <c r="BM275" i="1"/>
  <c r="BK275" i="1"/>
  <c r="BI276" i="1"/>
  <c r="BL275" i="1"/>
  <c r="CW510" i="7949"/>
  <c r="CY510" i="7949"/>
  <c r="CX510" i="7949"/>
  <c r="CZ510" i="7949"/>
  <c r="CV510" i="7949"/>
  <c r="DA512" i="7949"/>
  <c r="CU512" i="7949" s="1"/>
  <c r="CU511" i="7949"/>
  <c r="AW222" i="7950"/>
  <c r="AX222" i="7950"/>
  <c r="M222" i="7950"/>
  <c r="AY222" i="7950"/>
  <c r="AZ222" i="7950"/>
  <c r="CW233" i="7949"/>
  <c r="CY233" i="7949"/>
  <c r="CX233" i="7949"/>
  <c r="CV233" i="7949"/>
  <c r="CZ233" i="7949"/>
  <c r="CZ787" i="7949"/>
  <c r="CW787" i="7949"/>
  <c r="CY787" i="7949"/>
  <c r="CV787" i="7949"/>
  <c r="CX787" i="7949"/>
  <c r="K271" i="7950"/>
  <c r="AV271" i="7950"/>
  <c r="CU788" i="7949"/>
  <c r="DA789" i="7949"/>
  <c r="CU789" i="7949" s="1"/>
  <c r="DA235" i="7949"/>
  <c r="CU235" i="7949" s="1"/>
  <c r="CU234" i="7949"/>
  <c r="AP287" i="7950"/>
  <c r="DX322" i="2" l="1"/>
  <c r="ED322" i="2" s="1"/>
  <c r="DV291" i="2"/>
  <c r="DX291" i="2" s="1"/>
  <c r="DV292" i="2"/>
  <c r="DV298" i="2" s="1"/>
  <c r="DV290" i="2"/>
  <c r="DV296" i="2" s="1"/>
  <c r="DV288" i="2"/>
  <c r="DW288" i="2" s="1"/>
  <c r="DX320" i="2"/>
  <c r="ED320" i="2" s="1"/>
  <c r="AR303" i="7950"/>
  <c r="AP239" i="7950"/>
  <c r="AP415" i="7950"/>
  <c r="G415" i="7950" s="1"/>
  <c r="AT303" i="7950"/>
  <c r="AU303" i="7950" s="1"/>
  <c r="E303" i="7950"/>
  <c r="AX254" i="7950"/>
  <c r="AW254" i="7950"/>
  <c r="M254" i="7950"/>
  <c r="AY254" i="7950"/>
  <c r="AZ254" i="7950"/>
  <c r="AY334" i="7950"/>
  <c r="AP335" i="7950" s="1"/>
  <c r="AZ334" i="7950"/>
  <c r="M334" i="7950"/>
  <c r="AW334" i="7950"/>
  <c r="AX334" i="7950"/>
  <c r="AW366" i="7950"/>
  <c r="M366" i="7950"/>
  <c r="AY366" i="7950"/>
  <c r="AX366" i="7950"/>
  <c r="AZ366" i="7950"/>
  <c r="DX289" i="2"/>
  <c r="DW289" i="2"/>
  <c r="DV295" i="2"/>
  <c r="AV350" i="7950"/>
  <c r="K350" i="7950"/>
  <c r="DW290" i="2"/>
  <c r="DV294" i="2"/>
  <c r="BK260" i="1"/>
  <c r="E258" i="1"/>
  <c r="I415" i="7950"/>
  <c r="AQ415" i="7950"/>
  <c r="AT415" i="7950"/>
  <c r="AU415" i="7950" s="1"/>
  <c r="AR415" i="7950"/>
  <c r="E415" i="7950"/>
  <c r="BM215" i="1"/>
  <c r="BK215" i="1"/>
  <c r="E214" i="1" s="1"/>
  <c r="BL215" i="1"/>
  <c r="BI277" i="1"/>
  <c r="BM276" i="1"/>
  <c r="BL276" i="1"/>
  <c r="AL254" i="1"/>
  <c r="BG254" i="1"/>
  <c r="W255" i="1"/>
  <c r="BG255" i="1" s="1"/>
  <c r="AV58" i="3"/>
  <c r="AY58" i="3" s="1"/>
  <c r="AY319" i="7950"/>
  <c r="AP320" i="7950" s="1"/>
  <c r="AZ319" i="7950"/>
  <c r="M319" i="7950"/>
  <c r="AW319" i="7950"/>
  <c r="AX319" i="7950"/>
  <c r="AW190" i="7950"/>
  <c r="M190" i="7950"/>
  <c r="AX190" i="7950"/>
  <c r="AZ190" i="7950"/>
  <c r="AY190" i="7950"/>
  <c r="E274" i="1"/>
  <c r="AL284" i="1"/>
  <c r="AM284" i="1" s="1"/>
  <c r="W285" i="1"/>
  <c r="BG284" i="1"/>
  <c r="AJ47" i="7953"/>
  <c r="AG47" i="7953"/>
  <c r="AF47" i="7953"/>
  <c r="AE47" i="7953"/>
  <c r="AD47" i="7953"/>
  <c r="BL290" i="1"/>
  <c r="BI291" i="1"/>
  <c r="BM290" i="1"/>
  <c r="BK230" i="1"/>
  <c r="E229" i="1" s="1"/>
  <c r="BL230" i="1"/>
  <c r="BM230" i="1"/>
  <c r="BI231" i="1"/>
  <c r="M383" i="7950"/>
  <c r="AX383" i="7950"/>
  <c r="AW383" i="7950"/>
  <c r="AZ383" i="7950"/>
  <c r="AY383" i="7950"/>
  <c r="BG299" i="1"/>
  <c r="W300" i="1"/>
  <c r="AP175" i="7950"/>
  <c r="W270" i="1"/>
  <c r="BG269" i="1"/>
  <c r="BK276" i="1" s="1"/>
  <c r="E275" i="1" s="1"/>
  <c r="BI261" i="1"/>
  <c r="BL260" i="1"/>
  <c r="BM260" i="1"/>
  <c r="BI306" i="1"/>
  <c r="E304" i="1"/>
  <c r="AR207" i="7950"/>
  <c r="AT207" i="7950"/>
  <c r="AU207" i="7950" s="1"/>
  <c r="G207" i="7950"/>
  <c r="AQ207" i="7950"/>
  <c r="E207" i="7950"/>
  <c r="I207" i="7950"/>
  <c r="AJ46" i="7953"/>
  <c r="AF46" i="7953"/>
  <c r="AG46" i="7953"/>
  <c r="AD46" i="7953"/>
  <c r="AE46" i="7953"/>
  <c r="M398" i="7950"/>
  <c r="AW398" i="7950"/>
  <c r="AX398" i="7950"/>
  <c r="AZ398" i="7950"/>
  <c r="AY398" i="7950"/>
  <c r="AP399" i="7950" s="1"/>
  <c r="AF335" i="7950"/>
  <c r="C329" i="7950"/>
  <c r="V345" i="7950"/>
  <c r="AF336" i="7950"/>
  <c r="AF338" i="7950"/>
  <c r="AF337" i="7950"/>
  <c r="AF339" i="7950"/>
  <c r="AB331" i="1"/>
  <c r="W315" i="1"/>
  <c r="BI321" i="1"/>
  <c r="C313" i="1"/>
  <c r="E243" i="1"/>
  <c r="K303" i="7950"/>
  <c r="AV303" i="7950"/>
  <c r="BL245" i="1"/>
  <c r="BM245" i="1"/>
  <c r="BI246" i="1"/>
  <c r="BK245" i="1"/>
  <c r="AG48" i="7953"/>
  <c r="AE48" i="7953"/>
  <c r="AD48" i="7953"/>
  <c r="AJ48" i="7953"/>
  <c r="AF48" i="7953"/>
  <c r="E228" i="1"/>
  <c r="CZ511" i="7949"/>
  <c r="CX511" i="7949"/>
  <c r="CV511" i="7949"/>
  <c r="CW511" i="7949"/>
  <c r="CY511" i="7949"/>
  <c r="CY512" i="7949"/>
  <c r="CV512" i="7949"/>
  <c r="CZ512" i="7949"/>
  <c r="CX512" i="7949"/>
  <c r="CW512" i="7949"/>
  <c r="CZ234" i="7949"/>
  <c r="CY234" i="7949"/>
  <c r="CX234" i="7949"/>
  <c r="CW234" i="7949"/>
  <c r="CV234" i="7949"/>
  <c r="AX271" i="7950"/>
  <c r="M271" i="7950"/>
  <c r="AW271" i="7950"/>
  <c r="AY271" i="7950"/>
  <c r="AZ271" i="7950"/>
  <c r="AP223" i="7950"/>
  <c r="CZ235" i="7949"/>
  <c r="CX235" i="7949"/>
  <c r="CY235" i="7949"/>
  <c r="CV235" i="7949"/>
  <c r="CW235" i="7949"/>
  <c r="CX789" i="7949"/>
  <c r="CZ789" i="7949"/>
  <c r="CV789" i="7949"/>
  <c r="CY789" i="7949"/>
  <c r="CW789" i="7949"/>
  <c r="AQ287" i="7950"/>
  <c r="AR287" i="7950"/>
  <c r="G287" i="7950"/>
  <c r="I287" i="7950"/>
  <c r="AT287" i="7950"/>
  <c r="AU287" i="7950" s="1"/>
  <c r="E287" i="7950"/>
  <c r="CZ788" i="7949"/>
  <c r="CY788" i="7949"/>
  <c r="CX788" i="7949"/>
  <c r="CV788" i="7949"/>
  <c r="CW788" i="7949"/>
  <c r="DX290" i="2" l="1"/>
  <c r="DW292" i="2"/>
  <c r="DX288" i="2"/>
  <c r="DW291" i="2"/>
  <c r="DV297" i="2"/>
  <c r="DY297" i="2" s="1"/>
  <c r="DX292" i="2"/>
  <c r="AR239" i="7950"/>
  <c r="AQ239" i="7950"/>
  <c r="I239" i="7950"/>
  <c r="AT239" i="7950"/>
  <c r="AU239" i="7950" s="1"/>
  <c r="E239" i="7950"/>
  <c r="G239" i="7950"/>
  <c r="AP255" i="7950"/>
  <c r="I335" i="7950"/>
  <c r="AQ335" i="7950"/>
  <c r="AR335" i="7950"/>
  <c r="E335" i="7950"/>
  <c r="AT335" i="7950"/>
  <c r="AU335" i="7950" s="1"/>
  <c r="G335" i="7950"/>
  <c r="DX298" i="2"/>
  <c r="DY298" i="2"/>
  <c r="AP367" i="7950"/>
  <c r="DY296" i="2"/>
  <c r="DX296" i="2"/>
  <c r="DY295" i="2"/>
  <c r="DX295" i="2"/>
  <c r="AX350" i="7950"/>
  <c r="M350" i="7950"/>
  <c r="AY350" i="7950"/>
  <c r="AP351" i="7950" s="1"/>
  <c r="AZ350" i="7950"/>
  <c r="AW350" i="7950"/>
  <c r="DY294" i="2"/>
  <c r="DX294" i="2"/>
  <c r="AP191" i="7950"/>
  <c r="I191" i="7950" s="1"/>
  <c r="BK306" i="1"/>
  <c r="E289" i="1"/>
  <c r="E244" i="1"/>
  <c r="E259" i="1"/>
  <c r="BM246" i="1"/>
  <c r="BK246" i="1"/>
  <c r="E245" i="1" s="1"/>
  <c r="BI247" i="1"/>
  <c r="BL246" i="1"/>
  <c r="G320" i="7950"/>
  <c r="AQ320" i="7950"/>
  <c r="I320" i="7950"/>
  <c r="AT320" i="7950"/>
  <c r="AU320" i="7950" s="1"/>
  <c r="AR320" i="7950"/>
  <c r="E320" i="7950"/>
  <c r="AM254" i="1"/>
  <c r="AS58" i="7953"/>
  <c r="AB347" i="1"/>
  <c r="C329" i="1"/>
  <c r="W331" i="1"/>
  <c r="BI337" i="1"/>
  <c r="G399" i="7950"/>
  <c r="AR399" i="7950"/>
  <c r="E399" i="7950"/>
  <c r="AT399" i="7950"/>
  <c r="AU399" i="7950" s="1"/>
  <c r="AQ399" i="7950"/>
  <c r="I399" i="7950"/>
  <c r="BL261" i="1"/>
  <c r="BM261" i="1"/>
  <c r="BI262" i="1"/>
  <c r="BK261" i="1"/>
  <c r="BG270" i="1"/>
  <c r="W271" i="1"/>
  <c r="AP44" i="3"/>
  <c r="AS44" i="3" s="1"/>
  <c r="BL291" i="1"/>
  <c r="BM291" i="1"/>
  <c r="BI292" i="1"/>
  <c r="BK291" i="1"/>
  <c r="W286" i="1"/>
  <c r="BG285" i="1"/>
  <c r="E175" i="7950"/>
  <c r="AR175" i="7950"/>
  <c r="AT175" i="7950"/>
  <c r="AU175" i="7950" s="1"/>
  <c r="I175" i="7950"/>
  <c r="AQ175" i="7950"/>
  <c r="G175" i="7950"/>
  <c r="AI46" i="7953"/>
  <c r="AH46" i="7953"/>
  <c r="AF354" i="7950"/>
  <c r="V361" i="7950"/>
  <c r="C345" i="7950"/>
  <c r="AF352" i="7950"/>
  <c r="AF353" i="7950"/>
  <c r="AF355" i="7950"/>
  <c r="AF351" i="7950"/>
  <c r="BL306" i="1"/>
  <c r="BI307" i="1"/>
  <c r="BM306" i="1"/>
  <c r="BG300" i="1"/>
  <c r="W301" i="1"/>
  <c r="BL231" i="1"/>
  <c r="BM231" i="1"/>
  <c r="BK231" i="1"/>
  <c r="E230" i="1" s="1"/>
  <c r="BL277" i="1"/>
  <c r="BI278" i="1"/>
  <c r="BM277" i="1"/>
  <c r="BK277" i="1"/>
  <c r="AV415" i="7950"/>
  <c r="K415" i="7950"/>
  <c r="K335" i="7950"/>
  <c r="AV335" i="7950"/>
  <c r="AI48" i="7953"/>
  <c r="AH48" i="7953"/>
  <c r="AW303" i="7950"/>
  <c r="M303" i="7950"/>
  <c r="AX303" i="7950"/>
  <c r="AZ303" i="7950"/>
  <c r="AY303" i="7950"/>
  <c r="BI322" i="1"/>
  <c r="E320" i="1"/>
  <c r="W316" i="1"/>
  <c r="BG315" i="1"/>
  <c r="K207" i="7950"/>
  <c r="AV207" i="7950"/>
  <c r="AP384" i="7950"/>
  <c r="AI47" i="7953"/>
  <c r="AH47" i="7953"/>
  <c r="AT223" i="7950"/>
  <c r="AU223" i="7950" s="1"/>
  <c r="AR223" i="7950"/>
  <c r="I223" i="7950"/>
  <c r="E223" i="7950"/>
  <c r="G223" i="7950"/>
  <c r="AQ223" i="7950"/>
  <c r="K287" i="7950"/>
  <c r="AV287" i="7950"/>
  <c r="AP272" i="7950"/>
  <c r="EO292" i="2" l="1"/>
  <c r="EO290" i="2"/>
  <c r="EO288" i="2"/>
  <c r="EM288" i="2" s="1"/>
  <c r="EO291" i="2"/>
  <c r="EO289" i="2"/>
  <c r="DX297" i="2"/>
  <c r="ED297" i="2" s="1"/>
  <c r="ED296" i="2"/>
  <c r="AT191" i="7950"/>
  <c r="AU191" i="7950" s="1"/>
  <c r="AQ255" i="7950"/>
  <c r="AR255" i="7950"/>
  <c r="E255" i="7950"/>
  <c r="I255" i="7950"/>
  <c r="G255" i="7950"/>
  <c r="AT255" i="7950"/>
  <c r="AU255" i="7950" s="1"/>
  <c r="AV239" i="7950"/>
  <c r="K239" i="7950"/>
  <c r="ED294" i="2"/>
  <c r="AQ191" i="7950"/>
  <c r="ED295" i="2"/>
  <c r="ED298" i="2"/>
  <c r="G351" i="7950"/>
  <c r="AR351" i="7950"/>
  <c r="AQ351" i="7950"/>
  <c r="E351" i="7950"/>
  <c r="AT351" i="7950"/>
  <c r="AU351" i="7950" s="1"/>
  <c r="I351" i="7950"/>
  <c r="E191" i="7950"/>
  <c r="AP304" i="7950"/>
  <c r="AQ304" i="7950" s="1"/>
  <c r="G191" i="7950"/>
  <c r="AR191" i="7950"/>
  <c r="G367" i="7950"/>
  <c r="AR367" i="7950"/>
  <c r="E367" i="7950"/>
  <c r="AT367" i="7950"/>
  <c r="AU367" i="7950" s="1"/>
  <c r="AQ367" i="7950"/>
  <c r="I367" i="7950"/>
  <c r="E305" i="1"/>
  <c r="H46" i="7953"/>
  <c r="AV175" i="7950"/>
  <c r="K175" i="7950"/>
  <c r="AQ58" i="7953"/>
  <c r="AR58" i="7953"/>
  <c r="AY415" i="7950"/>
  <c r="AZ415" i="7950"/>
  <c r="AW415" i="7950"/>
  <c r="AX415" i="7950"/>
  <c r="M415" i="7950"/>
  <c r="BG271" i="1"/>
  <c r="AL271" i="1"/>
  <c r="M207" i="7950"/>
  <c r="AW207" i="7950"/>
  <c r="AX207" i="7950"/>
  <c r="AZ207" i="7950"/>
  <c r="AY207" i="7950"/>
  <c r="W317" i="1"/>
  <c r="BG316" i="1"/>
  <c r="L46" i="3"/>
  <c r="O46" i="3" s="1"/>
  <c r="E276" i="1"/>
  <c r="K320" i="7950"/>
  <c r="AV320" i="7950"/>
  <c r="AP58" i="3"/>
  <c r="AS58" i="3" s="1"/>
  <c r="AL301" i="1"/>
  <c r="AM301" i="1" s="1"/>
  <c r="W302" i="1"/>
  <c r="BG301" i="1"/>
  <c r="BK308" i="1" s="1"/>
  <c r="BI338" i="1"/>
  <c r="E336" i="1"/>
  <c r="H47" i="7953"/>
  <c r="H48" i="7953"/>
  <c r="BK278" i="1"/>
  <c r="E277" i="1" s="1"/>
  <c r="BM278" i="1"/>
  <c r="BI279" i="1"/>
  <c r="BL278" i="1"/>
  <c r="BK307" i="1"/>
  <c r="E290" i="1"/>
  <c r="AV399" i="7950"/>
  <c r="K399" i="7950"/>
  <c r="AL331" i="1"/>
  <c r="AM331" i="1" s="1"/>
  <c r="W332" i="1"/>
  <c r="BG331" i="1"/>
  <c r="BK322" i="1"/>
  <c r="BL322" i="1"/>
  <c r="BM322" i="1"/>
  <c r="BI323" i="1"/>
  <c r="AF371" i="7950"/>
  <c r="C361" i="7950"/>
  <c r="AF369" i="7950"/>
  <c r="AF370" i="7950"/>
  <c r="AF367" i="7950"/>
  <c r="V377" i="7950"/>
  <c r="AF368" i="7950"/>
  <c r="W287" i="1"/>
  <c r="BG287" i="1" s="1"/>
  <c r="BG286" i="1"/>
  <c r="BM292" i="1"/>
  <c r="BI293" i="1"/>
  <c r="BL292" i="1"/>
  <c r="BK292" i="1"/>
  <c r="E260" i="1"/>
  <c r="AV191" i="7950"/>
  <c r="K191" i="7950"/>
  <c r="I384" i="7950"/>
  <c r="AQ384" i="7950"/>
  <c r="AT384" i="7950"/>
  <c r="AU384" i="7950" s="1"/>
  <c r="AR384" i="7950"/>
  <c r="G384" i="7950"/>
  <c r="E384" i="7950"/>
  <c r="AX335" i="7950"/>
  <c r="AW335" i="7950"/>
  <c r="M335" i="7950"/>
  <c r="AZ335" i="7950"/>
  <c r="AY335" i="7950"/>
  <c r="AP336" i="7950" s="1"/>
  <c r="BM307" i="1"/>
  <c r="BL307" i="1"/>
  <c r="BI308" i="1"/>
  <c r="BI263" i="1"/>
  <c r="BK262" i="1"/>
  <c r="E261" i="1" s="1"/>
  <c r="BM262" i="1"/>
  <c r="BL262" i="1"/>
  <c r="AB363" i="1"/>
  <c r="BI353" i="1"/>
  <c r="W347" i="1"/>
  <c r="C345" i="1"/>
  <c r="BL247" i="1"/>
  <c r="BM247" i="1"/>
  <c r="BK247" i="1"/>
  <c r="E246" i="1" s="1"/>
  <c r="M287" i="7950"/>
  <c r="AX287" i="7950"/>
  <c r="AW287" i="7950"/>
  <c r="AZ287" i="7950"/>
  <c r="AY287" i="7950"/>
  <c r="AP288" i="7950" s="1"/>
  <c r="AT272" i="7950"/>
  <c r="AU272" i="7950" s="1"/>
  <c r="AQ272" i="7950"/>
  <c r="G272" i="7950"/>
  <c r="E272" i="7950"/>
  <c r="AR272" i="7950"/>
  <c r="I272" i="7950"/>
  <c r="K223" i="7950"/>
  <c r="AV223" i="7950"/>
  <c r="EM291" i="2" l="1"/>
  <c r="EM290" i="2"/>
  <c r="EM292" i="2"/>
  <c r="EM289" i="2"/>
  <c r="E304" i="7950"/>
  <c r="G304" i="7950"/>
  <c r="AT304" i="7950"/>
  <c r="AU304" i="7950" s="1"/>
  <c r="AZ239" i="7950"/>
  <c r="AX239" i="7950"/>
  <c r="AY239" i="7950"/>
  <c r="AW239" i="7950"/>
  <c r="M239" i="7950"/>
  <c r="I304" i="7950"/>
  <c r="K255" i="7950"/>
  <c r="AV255" i="7950"/>
  <c r="AR304" i="7950"/>
  <c r="AV367" i="7950"/>
  <c r="K367" i="7950"/>
  <c r="AP416" i="7950"/>
  <c r="AR416" i="7950" s="1"/>
  <c r="K351" i="7950"/>
  <c r="AV351" i="7950"/>
  <c r="BK293" i="1"/>
  <c r="AR336" i="7950"/>
  <c r="E336" i="7950"/>
  <c r="AT336" i="7950"/>
  <c r="AU336" i="7950" s="1"/>
  <c r="I336" i="7950"/>
  <c r="AQ336" i="7950"/>
  <c r="G336" i="7950"/>
  <c r="BK279" i="1"/>
  <c r="E278" i="1" s="1"/>
  <c r="BL279" i="1"/>
  <c r="BM279" i="1"/>
  <c r="K384" i="7950"/>
  <c r="AV384" i="7950"/>
  <c r="BI294" i="1"/>
  <c r="BM293" i="1"/>
  <c r="BL293" i="1"/>
  <c r="BG332" i="1"/>
  <c r="W333" i="1"/>
  <c r="AV47" i="3"/>
  <c r="AY47" i="3" s="1"/>
  <c r="BG302" i="1"/>
  <c r="AJ46" i="3"/>
  <c r="AM46" i="3" s="1"/>
  <c r="W303" i="1"/>
  <c r="BG303" i="1" s="1"/>
  <c r="AL317" i="1"/>
  <c r="AM317" i="1" s="1"/>
  <c r="BG317" i="1"/>
  <c r="W318" i="1"/>
  <c r="AX175" i="7950"/>
  <c r="M175" i="7950"/>
  <c r="AW175" i="7950"/>
  <c r="AZ175" i="7950"/>
  <c r="AY175" i="7950"/>
  <c r="BL263" i="1"/>
  <c r="BM263" i="1"/>
  <c r="BK263" i="1"/>
  <c r="E262" i="1" s="1"/>
  <c r="AS61" i="7953"/>
  <c r="AP208" i="7950"/>
  <c r="BL308" i="1"/>
  <c r="BI309" i="1"/>
  <c r="BM308" i="1"/>
  <c r="BG347" i="1"/>
  <c r="W348" i="1"/>
  <c r="BK323" i="1"/>
  <c r="BM323" i="1"/>
  <c r="BI324" i="1"/>
  <c r="BL323" i="1"/>
  <c r="AW399" i="7950"/>
  <c r="M399" i="7950"/>
  <c r="AX399" i="7950"/>
  <c r="AY399" i="7950"/>
  <c r="AZ399" i="7950"/>
  <c r="AX320" i="7950"/>
  <c r="AW320" i="7950"/>
  <c r="M320" i="7950"/>
  <c r="AZ320" i="7950"/>
  <c r="AY320" i="7950"/>
  <c r="AQ416" i="7950"/>
  <c r="BI354" i="1"/>
  <c r="E352" i="1"/>
  <c r="M191" i="7950"/>
  <c r="AX191" i="7950"/>
  <c r="AW191" i="7950"/>
  <c r="AY191" i="7950"/>
  <c r="AZ191" i="7950"/>
  <c r="AC49" i="7953"/>
  <c r="C361" i="1"/>
  <c r="BI369" i="1"/>
  <c r="W363" i="1"/>
  <c r="AF383" i="7950"/>
  <c r="V393" i="7950"/>
  <c r="C377" i="7950"/>
  <c r="AF387" i="7950"/>
  <c r="AF386" i="7950"/>
  <c r="AF385" i="7950"/>
  <c r="AF384" i="7950"/>
  <c r="E321" i="1"/>
  <c r="E306" i="1"/>
  <c r="AM271" i="1"/>
  <c r="AS62" i="7953"/>
  <c r="K304" i="7950"/>
  <c r="AV304" i="7950"/>
  <c r="E291" i="1"/>
  <c r="BI339" i="1"/>
  <c r="BK338" i="1"/>
  <c r="BL338" i="1"/>
  <c r="BM338" i="1"/>
  <c r="AX223" i="7950"/>
  <c r="AW223" i="7950"/>
  <c r="M223" i="7950"/>
  <c r="AZ223" i="7950"/>
  <c r="AP224" i="7950" s="1"/>
  <c r="AY223" i="7950"/>
  <c r="K272" i="7950"/>
  <c r="AV272" i="7950"/>
  <c r="I288" i="7950"/>
  <c r="AQ288" i="7950"/>
  <c r="E288" i="7950"/>
  <c r="AR288" i="7950"/>
  <c r="AT288" i="7950"/>
  <c r="AU288" i="7950" s="1"/>
  <c r="G288" i="7950"/>
  <c r="ER289" i="2" l="1"/>
  <c r="EV287" i="2" s="1"/>
  <c r="ER288" i="2"/>
  <c r="ES287" i="2" s="1"/>
  <c r="AP321" i="7950"/>
  <c r="I321" i="7950" s="1"/>
  <c r="AP240" i="7950"/>
  <c r="E416" i="7950"/>
  <c r="M255" i="7950"/>
  <c r="AW255" i="7950"/>
  <c r="AX255" i="7950"/>
  <c r="AZ255" i="7950"/>
  <c r="AY255" i="7950"/>
  <c r="AT416" i="7950"/>
  <c r="AU416" i="7950" s="1"/>
  <c r="I416" i="7950"/>
  <c r="AP400" i="7950"/>
  <c r="AR400" i="7950" s="1"/>
  <c r="G416" i="7950"/>
  <c r="AW351" i="7950"/>
  <c r="AX351" i="7950"/>
  <c r="M351" i="7950"/>
  <c r="AZ351" i="7950"/>
  <c r="AP352" i="7950" s="1"/>
  <c r="AY351" i="7950"/>
  <c r="AW367" i="7950"/>
  <c r="M367" i="7950"/>
  <c r="AX367" i="7950"/>
  <c r="AY367" i="7950"/>
  <c r="AZ367" i="7950"/>
  <c r="E292" i="1"/>
  <c r="E307" i="1"/>
  <c r="E400" i="7950"/>
  <c r="G400" i="7950"/>
  <c r="AT400" i="7950"/>
  <c r="AU400" i="7950" s="1"/>
  <c r="I400" i="7950"/>
  <c r="AQ400" i="7950"/>
  <c r="E321" i="7950"/>
  <c r="AR321" i="7950"/>
  <c r="AT321" i="7950"/>
  <c r="AU321" i="7950" s="1"/>
  <c r="G321" i="7950"/>
  <c r="BK324" i="1"/>
  <c r="BI325" i="1"/>
  <c r="BM324" i="1"/>
  <c r="BL324" i="1"/>
  <c r="AT208" i="7950"/>
  <c r="AU208" i="7950" s="1"/>
  <c r="G208" i="7950"/>
  <c r="I208" i="7950"/>
  <c r="AR208" i="7950"/>
  <c r="AQ208" i="7950"/>
  <c r="E208" i="7950"/>
  <c r="BK294" i="1"/>
  <c r="E293" i="1" s="1"/>
  <c r="BM294" i="1"/>
  <c r="BL294" i="1"/>
  <c r="BI295" i="1"/>
  <c r="AQ61" i="7953"/>
  <c r="AR61" i="7953"/>
  <c r="BK309" i="1"/>
  <c r="AX384" i="7950"/>
  <c r="AW384" i="7950"/>
  <c r="M384" i="7950"/>
  <c r="AZ384" i="7950"/>
  <c r="AY384" i="7950"/>
  <c r="AP385" i="7950"/>
  <c r="AW304" i="7950"/>
  <c r="M304" i="7950"/>
  <c r="AX304" i="7950"/>
  <c r="AZ304" i="7950"/>
  <c r="AY304" i="7950"/>
  <c r="AF402" i="7950"/>
  <c r="AF399" i="7950"/>
  <c r="AF400" i="7950"/>
  <c r="V409" i="7950"/>
  <c r="AF403" i="7950"/>
  <c r="C393" i="7950"/>
  <c r="AF401" i="7950"/>
  <c r="AG49" i="7953"/>
  <c r="AE49" i="7953"/>
  <c r="AD49" i="7953"/>
  <c r="AJ49" i="7953"/>
  <c r="AF49" i="7953"/>
  <c r="E322" i="1"/>
  <c r="BI370" i="1"/>
  <c r="E368" i="1"/>
  <c r="AP192" i="7950"/>
  <c r="W349" i="1"/>
  <c r="BG348" i="1"/>
  <c r="W334" i="1"/>
  <c r="BG333" i="1"/>
  <c r="BL354" i="1"/>
  <c r="BI355" i="1"/>
  <c r="BM354" i="1"/>
  <c r="BK354" i="1"/>
  <c r="BG318" i="1"/>
  <c r="W319" i="1"/>
  <c r="BG319" i="1" s="1"/>
  <c r="AV336" i="7950"/>
  <c r="K336" i="7950"/>
  <c r="E337" i="1"/>
  <c r="W364" i="1"/>
  <c r="BG363" i="1"/>
  <c r="BK370" i="1" s="1"/>
  <c r="AV416" i="7950"/>
  <c r="K416" i="7950"/>
  <c r="BM309" i="1"/>
  <c r="BI310" i="1"/>
  <c r="BL309" i="1"/>
  <c r="AP176" i="7950"/>
  <c r="BI340" i="1"/>
  <c r="BM339" i="1"/>
  <c r="BL339" i="1"/>
  <c r="BK339" i="1"/>
  <c r="AR62" i="7953"/>
  <c r="AQ62" i="7953"/>
  <c r="AT224" i="7950"/>
  <c r="AU224" i="7950" s="1"/>
  <c r="G224" i="7950"/>
  <c r="I224" i="7950"/>
  <c r="AQ224" i="7950"/>
  <c r="AR224" i="7950"/>
  <c r="E224" i="7950"/>
  <c r="K288" i="7950"/>
  <c r="AV288" i="7950"/>
  <c r="AX272" i="7950"/>
  <c r="AW272" i="7950"/>
  <c r="M272" i="7950"/>
  <c r="AY272" i="7950"/>
  <c r="AP273" i="7950" s="1"/>
  <c r="AZ272" i="7950"/>
  <c r="AQ321" i="7950" l="1"/>
  <c r="AP256" i="7950"/>
  <c r="E240" i="7950"/>
  <c r="I240" i="7950"/>
  <c r="G240" i="7950"/>
  <c r="AQ240" i="7950"/>
  <c r="AT240" i="7950"/>
  <c r="AU240" i="7950" s="1"/>
  <c r="AR240" i="7950"/>
  <c r="G352" i="7950"/>
  <c r="AQ352" i="7950"/>
  <c r="AT352" i="7950"/>
  <c r="AU352" i="7950" s="1"/>
  <c r="I352" i="7950"/>
  <c r="AR352" i="7950"/>
  <c r="E352" i="7950"/>
  <c r="AP368" i="7950"/>
  <c r="E323" i="1"/>
  <c r="BK340" i="1"/>
  <c r="BM340" i="1"/>
  <c r="BL340" i="1"/>
  <c r="BI341" i="1"/>
  <c r="AJ59" i="3"/>
  <c r="AM59" i="3" s="1"/>
  <c r="W365" i="1"/>
  <c r="AL364" i="1"/>
  <c r="AM364" i="1" s="1"/>
  <c r="BG364" i="1"/>
  <c r="I176" i="7950"/>
  <c r="AR176" i="7950"/>
  <c r="E176" i="7950"/>
  <c r="G176" i="7950"/>
  <c r="AT176" i="7950"/>
  <c r="AU176" i="7950" s="1"/>
  <c r="AQ176" i="7950"/>
  <c r="BK355" i="1"/>
  <c r="BI356" i="1"/>
  <c r="BL355" i="1"/>
  <c r="BM355" i="1"/>
  <c r="E308" i="1"/>
  <c r="BL325" i="1"/>
  <c r="BK325" i="1"/>
  <c r="BI326" i="1"/>
  <c r="BM325" i="1"/>
  <c r="I192" i="7950"/>
  <c r="E192" i="7950"/>
  <c r="AR192" i="7950"/>
  <c r="AQ192" i="7950"/>
  <c r="G192" i="7950"/>
  <c r="AT192" i="7950"/>
  <c r="AU192" i="7950" s="1"/>
  <c r="G49" i="7953"/>
  <c r="AF416" i="7950"/>
  <c r="AF417" i="7950"/>
  <c r="AF418" i="7950"/>
  <c r="C409" i="7950"/>
  <c r="AF415" i="7950"/>
  <c r="AF419" i="7950"/>
  <c r="BK310" i="1"/>
  <c r="E309" i="1" s="1"/>
  <c r="BM310" i="1"/>
  <c r="BI311" i="1"/>
  <c r="BL310" i="1"/>
  <c r="AR385" i="7950"/>
  <c r="G385" i="7950"/>
  <c r="AT385" i="7950"/>
  <c r="AU385" i="7950" s="1"/>
  <c r="AQ385" i="7950"/>
  <c r="E385" i="7950"/>
  <c r="I385" i="7950"/>
  <c r="AW336" i="7950"/>
  <c r="AX336" i="7950"/>
  <c r="M336" i="7950"/>
  <c r="AY336" i="7950"/>
  <c r="AZ336" i="7950"/>
  <c r="BG334" i="1"/>
  <c r="L53" i="3"/>
  <c r="O53" i="3" s="1"/>
  <c r="W335" i="1"/>
  <c r="BG335" i="1" s="1"/>
  <c r="BI371" i="1"/>
  <c r="BL370" i="1"/>
  <c r="BM370" i="1"/>
  <c r="BK295" i="1"/>
  <c r="E294" i="1" s="1"/>
  <c r="BL295" i="1"/>
  <c r="BM295" i="1"/>
  <c r="AV321" i="7950"/>
  <c r="K321" i="7950"/>
  <c r="K314" i="7950"/>
  <c r="K400" i="7950"/>
  <c r="AV400" i="7950"/>
  <c r="E338" i="1"/>
  <c r="M416" i="7950"/>
  <c r="AY416" i="7950"/>
  <c r="AZ416" i="7950"/>
  <c r="AX416" i="7950"/>
  <c r="AW416" i="7950"/>
  <c r="BB47" i="3"/>
  <c r="BE47" i="3" s="1"/>
  <c r="AL349" i="1"/>
  <c r="W350" i="1"/>
  <c r="BG349" i="1"/>
  <c r="AI49" i="7953"/>
  <c r="AH49" i="7953"/>
  <c r="K208" i="7950"/>
  <c r="AV208" i="7950"/>
  <c r="E353" i="1"/>
  <c r="AP305" i="7950"/>
  <c r="E273" i="7950"/>
  <c r="AQ273" i="7950"/>
  <c r="I273" i="7950"/>
  <c r="G273" i="7950"/>
  <c r="AT273" i="7950"/>
  <c r="AU273" i="7950" s="1"/>
  <c r="AR273" i="7950"/>
  <c r="AX288" i="7950"/>
  <c r="AW288" i="7950"/>
  <c r="M288" i="7950"/>
  <c r="AZ288" i="7950"/>
  <c r="AY288" i="7950"/>
  <c r="AP289" i="7950" s="1"/>
  <c r="K224" i="7950"/>
  <c r="AV224" i="7950"/>
  <c r="K240" i="7950" l="1"/>
  <c r="AV240" i="7950"/>
  <c r="AR256" i="7950"/>
  <c r="AT256" i="7950"/>
  <c r="AU256" i="7950" s="1"/>
  <c r="G256" i="7950"/>
  <c r="I256" i="7950"/>
  <c r="AQ256" i="7950"/>
  <c r="E256" i="7950"/>
  <c r="K352" i="7950"/>
  <c r="AV352" i="7950"/>
  <c r="AT368" i="7950"/>
  <c r="AU368" i="7950" s="1"/>
  <c r="G368" i="7950"/>
  <c r="AR368" i="7950"/>
  <c r="E368" i="7950"/>
  <c r="I368" i="7950"/>
  <c r="AQ368" i="7950"/>
  <c r="E369" i="1"/>
  <c r="E354" i="1"/>
  <c r="AY321" i="7950"/>
  <c r="AH316" i="7950" s="1"/>
  <c r="M321" i="7950"/>
  <c r="AW321" i="7950"/>
  <c r="AX321" i="7950"/>
  <c r="AZ321" i="7950"/>
  <c r="AH317" i="7950" s="1"/>
  <c r="BL311" i="1"/>
  <c r="BM311" i="1"/>
  <c r="BK311" i="1"/>
  <c r="E310" i="1" s="1"/>
  <c r="H49" i="7953"/>
  <c r="AJ57" i="3"/>
  <c r="AM57" i="3" s="1"/>
  <c r="BG350" i="1"/>
  <c r="W351" i="1"/>
  <c r="BG351" i="1" s="1"/>
  <c r="BM356" i="1"/>
  <c r="BI357" i="1"/>
  <c r="BL356" i="1"/>
  <c r="BK356" i="1"/>
  <c r="BM341" i="1"/>
  <c r="BL341" i="1"/>
  <c r="BK341" i="1"/>
  <c r="BI342" i="1"/>
  <c r="BL326" i="1"/>
  <c r="BI327" i="1"/>
  <c r="BM326" i="1"/>
  <c r="BK326" i="1"/>
  <c r="E325" i="1" s="1"/>
  <c r="AJ55" i="3"/>
  <c r="AM55" i="3" s="1"/>
  <c r="AX400" i="7950"/>
  <c r="M400" i="7950"/>
  <c r="AW400" i="7950"/>
  <c r="AY400" i="7950"/>
  <c r="AZ400" i="7950"/>
  <c r="AV385" i="7950"/>
  <c r="K385" i="7950"/>
  <c r="K378" i="7950"/>
  <c r="AV192" i="7950"/>
  <c r="K192" i="7950"/>
  <c r="E324" i="1"/>
  <c r="K176" i="7950"/>
  <c r="AV176" i="7950"/>
  <c r="E339" i="1"/>
  <c r="AX208" i="7950"/>
  <c r="M208" i="7950"/>
  <c r="AW208" i="7950"/>
  <c r="AY208" i="7950"/>
  <c r="AZ208" i="7950"/>
  <c r="AP337" i="7950"/>
  <c r="BK371" i="1"/>
  <c r="R55" i="3"/>
  <c r="U55" i="3" s="1"/>
  <c r="AM349" i="1"/>
  <c r="AP417" i="7950"/>
  <c r="I305" i="7950"/>
  <c r="E305" i="7950"/>
  <c r="AT305" i="7950"/>
  <c r="AU305" i="7950" s="1"/>
  <c r="AQ305" i="7950"/>
  <c r="AR305" i="7950"/>
  <c r="G305" i="7950"/>
  <c r="BM371" i="1"/>
  <c r="BL371" i="1"/>
  <c r="BI372" i="1"/>
  <c r="W366" i="1"/>
  <c r="BG365" i="1"/>
  <c r="K273" i="7950"/>
  <c r="AV273" i="7950"/>
  <c r="K266" i="7950"/>
  <c r="AW224" i="7950"/>
  <c r="M224" i="7950"/>
  <c r="AX224" i="7950"/>
  <c r="AY224" i="7950"/>
  <c r="AP225" i="7950" s="1"/>
  <c r="AZ224" i="7950"/>
  <c r="E289" i="7950"/>
  <c r="I289" i="7950"/>
  <c r="G289" i="7950"/>
  <c r="AR289" i="7950"/>
  <c r="AQ289" i="7950"/>
  <c r="AT289" i="7950"/>
  <c r="AU289" i="7950" s="1"/>
  <c r="AV256" i="7950" l="1"/>
  <c r="K256" i="7950"/>
  <c r="AW240" i="7950"/>
  <c r="M240" i="7950"/>
  <c r="AX240" i="7950"/>
  <c r="AY240" i="7950"/>
  <c r="AZ240" i="7950"/>
  <c r="AP401" i="7950"/>
  <c r="AT401" i="7950" s="1"/>
  <c r="AU401" i="7950" s="1"/>
  <c r="AV368" i="7950"/>
  <c r="K368" i="7950"/>
  <c r="AY352" i="7950"/>
  <c r="AZ352" i="7950"/>
  <c r="AW352" i="7950"/>
  <c r="AX352" i="7950"/>
  <c r="M352" i="7950"/>
  <c r="BK372" i="1"/>
  <c r="E355" i="1"/>
  <c r="AX192" i="7950"/>
  <c r="AW192" i="7950"/>
  <c r="M192" i="7950"/>
  <c r="AZ192" i="7950"/>
  <c r="AY192" i="7950"/>
  <c r="W367" i="1"/>
  <c r="BG367" i="1" s="1"/>
  <c r="BG366" i="1"/>
  <c r="L57" i="3"/>
  <c r="O57" i="3" s="1"/>
  <c r="BI358" i="1"/>
  <c r="BM357" i="1"/>
  <c r="BK357" i="1"/>
  <c r="BL357" i="1"/>
  <c r="BL372" i="1"/>
  <c r="BI373" i="1"/>
  <c r="BM372" i="1"/>
  <c r="AQ417" i="7950"/>
  <c r="AT417" i="7950"/>
  <c r="AU417" i="7950" s="1"/>
  <c r="AR417" i="7950"/>
  <c r="I417" i="7950"/>
  <c r="G417" i="7950"/>
  <c r="E417" i="7950"/>
  <c r="AW176" i="7950"/>
  <c r="M176" i="7950"/>
  <c r="AX176" i="7950"/>
  <c r="AY176" i="7950"/>
  <c r="AZ176" i="7950"/>
  <c r="AW385" i="7950"/>
  <c r="AX385" i="7950"/>
  <c r="M385" i="7950"/>
  <c r="AY385" i="7950"/>
  <c r="AH380" i="7950" s="1"/>
  <c r="AZ385" i="7950"/>
  <c r="AH381" i="7950" s="1"/>
  <c r="BM327" i="1"/>
  <c r="BK327" i="1"/>
  <c r="E326" i="1" s="1"/>
  <c r="BL327" i="1"/>
  <c r="BL342" i="1"/>
  <c r="BI343" i="1"/>
  <c r="BK342" i="1"/>
  <c r="E341" i="1" s="1"/>
  <c r="BM342" i="1"/>
  <c r="E370" i="1"/>
  <c r="E340" i="1"/>
  <c r="AQ337" i="7950"/>
  <c r="E337" i="7950"/>
  <c r="G337" i="7950"/>
  <c r="I337" i="7950"/>
  <c r="AR337" i="7950"/>
  <c r="AT337" i="7950"/>
  <c r="AU337" i="7950" s="1"/>
  <c r="K305" i="7950"/>
  <c r="AV305" i="7950"/>
  <c r="K298" i="7950"/>
  <c r="AP209" i="7950"/>
  <c r="AQ225" i="7950"/>
  <c r="G225" i="7950"/>
  <c r="E225" i="7950"/>
  <c r="I225" i="7950"/>
  <c r="AR225" i="7950"/>
  <c r="AT225" i="7950"/>
  <c r="AU225" i="7950" s="1"/>
  <c r="K289" i="7950"/>
  <c r="AV289" i="7950"/>
  <c r="K282" i="7950"/>
  <c r="AW273" i="7950"/>
  <c r="M273" i="7950"/>
  <c r="AX273" i="7950"/>
  <c r="AZ273" i="7950"/>
  <c r="AH269" i="7950" s="1"/>
  <c r="AY273" i="7950"/>
  <c r="AH268" i="7950" s="1"/>
  <c r="E401" i="7950" l="1"/>
  <c r="AR401" i="7950"/>
  <c r="AP353" i="7950"/>
  <c r="I401" i="7950"/>
  <c r="G401" i="7950"/>
  <c r="AQ401" i="7950"/>
  <c r="AP241" i="7950"/>
  <c r="AX256" i="7950"/>
  <c r="M256" i="7950"/>
  <c r="AW256" i="7950"/>
  <c r="AY256" i="7950"/>
  <c r="AP257" i="7950" s="1"/>
  <c r="AZ256" i="7950"/>
  <c r="AW368" i="7950"/>
  <c r="AX368" i="7950"/>
  <c r="M368" i="7950"/>
  <c r="AY368" i="7950"/>
  <c r="AZ368" i="7950"/>
  <c r="E356" i="1"/>
  <c r="E371" i="1"/>
  <c r="K410" i="7950"/>
  <c r="K417" i="7950"/>
  <c r="AV417" i="7950"/>
  <c r="BL358" i="1"/>
  <c r="BK358" i="1"/>
  <c r="E357" i="1" s="1"/>
  <c r="BM358" i="1"/>
  <c r="BI359" i="1"/>
  <c r="K337" i="7950"/>
  <c r="AV337" i="7950"/>
  <c r="K330" i="7950"/>
  <c r="AP57" i="3"/>
  <c r="AS57" i="3" s="1"/>
  <c r="BM373" i="1"/>
  <c r="BI374" i="1"/>
  <c r="BL373" i="1"/>
  <c r="AQ209" i="7950"/>
  <c r="AT209" i="7950"/>
  <c r="AU209" i="7950" s="1"/>
  <c r="G209" i="7950"/>
  <c r="AR209" i="7950"/>
  <c r="I209" i="7950"/>
  <c r="E209" i="7950"/>
  <c r="K401" i="7950"/>
  <c r="AV401" i="7950"/>
  <c r="K394" i="7950"/>
  <c r="BK373" i="1"/>
  <c r="AP177" i="7950"/>
  <c r="AW305" i="7950"/>
  <c r="AX305" i="7950"/>
  <c r="M305" i="7950"/>
  <c r="AY305" i="7950"/>
  <c r="AH300" i="7950" s="1"/>
  <c r="AZ305" i="7950"/>
  <c r="AH301" i="7950" s="1"/>
  <c r="AP193" i="7950"/>
  <c r="BL343" i="1"/>
  <c r="BM343" i="1"/>
  <c r="BK343" i="1"/>
  <c r="E342" i="1" s="1"/>
  <c r="AV225" i="7950"/>
  <c r="K225" i="7950"/>
  <c r="K218" i="7950"/>
  <c r="M289" i="7950"/>
  <c r="AW289" i="7950"/>
  <c r="AX289" i="7950"/>
  <c r="AY289" i="7950"/>
  <c r="AH284" i="7950" s="1"/>
  <c r="AZ289" i="7950"/>
  <c r="AH285" i="7950" s="1"/>
  <c r="G257" i="7950" l="1"/>
  <c r="E257" i="7950"/>
  <c r="I257" i="7950"/>
  <c r="AT257" i="7950"/>
  <c r="AU257" i="7950" s="1"/>
  <c r="AR257" i="7950"/>
  <c r="AQ257" i="7950"/>
  <c r="G353" i="7950"/>
  <c r="AQ353" i="7950"/>
  <c r="E353" i="7950"/>
  <c r="AT353" i="7950"/>
  <c r="AU353" i="7950" s="1"/>
  <c r="AR353" i="7950"/>
  <c r="I353" i="7950"/>
  <c r="AQ241" i="7950"/>
  <c r="I241" i="7950"/>
  <c r="G241" i="7950"/>
  <c r="AR241" i="7950"/>
  <c r="AT241" i="7950"/>
  <c r="AU241" i="7950" s="1"/>
  <c r="E241" i="7950"/>
  <c r="AP369" i="7950"/>
  <c r="AQ193" i="7950"/>
  <c r="I193" i="7950"/>
  <c r="AT193" i="7950"/>
  <c r="AU193" i="7950" s="1"/>
  <c r="AR193" i="7950"/>
  <c r="G193" i="7950"/>
  <c r="E193" i="7950"/>
  <c r="E177" i="7950"/>
  <c r="AQ177" i="7950"/>
  <c r="AR177" i="7950"/>
  <c r="AT177" i="7950"/>
  <c r="AU177" i="7950" s="1"/>
  <c r="G177" i="7950"/>
  <c r="I177" i="7950"/>
  <c r="AW337" i="7950"/>
  <c r="M337" i="7950"/>
  <c r="AX337" i="7950"/>
  <c r="AZ337" i="7950"/>
  <c r="AH333" i="7950" s="1"/>
  <c r="AY337" i="7950"/>
  <c r="AH332" i="7950" s="1"/>
  <c r="BK359" i="1"/>
  <c r="E358" i="1" s="1"/>
  <c r="BM359" i="1"/>
  <c r="BL359" i="1"/>
  <c r="E372" i="1"/>
  <c r="K209" i="7950"/>
  <c r="AV209" i="7950"/>
  <c r="K202" i="7950"/>
  <c r="AW401" i="7950"/>
  <c r="M401" i="7950"/>
  <c r="AX401" i="7950"/>
  <c r="AY401" i="7950"/>
  <c r="AH396" i="7950" s="1"/>
  <c r="AZ401" i="7950"/>
  <c r="AH397" i="7950" s="1"/>
  <c r="BL374" i="1"/>
  <c r="BI375" i="1"/>
  <c r="BK374" i="1"/>
  <c r="E373" i="1" s="1"/>
  <c r="BM374" i="1"/>
  <c r="AS47" i="1"/>
  <c r="AT72" i="1"/>
  <c r="W53" i="7955"/>
  <c r="T53" i="7955"/>
  <c r="Q53" i="7955"/>
  <c r="AT78" i="1"/>
  <c r="AT76" i="1"/>
  <c r="AT79" i="1"/>
  <c r="U53" i="7955"/>
  <c r="AT77" i="1"/>
  <c r="R53" i="7955"/>
  <c r="AT73" i="1"/>
  <c r="V53" i="7955"/>
  <c r="Y53" i="7955"/>
  <c r="AT75" i="1"/>
  <c r="AT74" i="1"/>
  <c r="X53" i="7955"/>
  <c r="S53" i="7955"/>
  <c r="AQ54" i="1"/>
  <c r="AW54" i="1"/>
  <c r="AS54" i="1"/>
  <c r="AY68" i="1"/>
  <c r="AX68" i="1"/>
  <c r="AP47" i="1"/>
  <c r="AV54" i="1"/>
  <c r="AY54" i="1"/>
  <c r="AU47" i="1"/>
  <c r="AR47" i="1"/>
  <c r="AR54" i="1"/>
  <c r="AX47" i="1"/>
  <c r="AT54" i="1"/>
  <c r="AT47" i="1"/>
  <c r="AU54" i="1"/>
  <c r="AW47" i="1"/>
  <c r="AQ47" i="1"/>
  <c r="AY47" i="1"/>
  <c r="AP54" i="1"/>
  <c r="AV47" i="1"/>
  <c r="AX54" i="1"/>
  <c r="CE78" i="2" s="1"/>
  <c r="AW417" i="7950"/>
  <c r="AX417" i="7950"/>
  <c r="M417" i="7950"/>
  <c r="AZ417" i="7950"/>
  <c r="AH413" i="7950" s="1"/>
  <c r="AY417" i="7950"/>
  <c r="AH412" i="7950" s="1"/>
  <c r="BB57" i="3"/>
  <c r="BE57" i="3" s="1"/>
  <c r="AW225" i="7950"/>
  <c r="AX225" i="7950"/>
  <c r="M225" i="7950"/>
  <c r="AZ225" i="7950"/>
  <c r="AH221" i="7950" s="1"/>
  <c r="AY225" i="7950"/>
  <c r="AH220" i="7950" s="1"/>
  <c r="K346" i="7950" l="1"/>
  <c r="K353" i="7950"/>
  <c r="AV353" i="7950"/>
  <c r="AV257" i="7950"/>
  <c r="K257" i="7950"/>
  <c r="K250" i="7950"/>
  <c r="AV241" i="7950"/>
  <c r="K241" i="7950"/>
  <c r="K234" i="7950"/>
  <c r="AT369" i="7950"/>
  <c r="AU369" i="7950" s="1"/>
  <c r="E369" i="7950"/>
  <c r="AR369" i="7950"/>
  <c r="I369" i="7950"/>
  <c r="G369" i="7950"/>
  <c r="AQ369" i="7950"/>
  <c r="CD55" i="2"/>
  <c r="BS82" i="2"/>
  <c r="BV82" i="2" s="1"/>
  <c r="BS81" i="2"/>
  <c r="BV81" i="2" s="1"/>
  <c r="BS86" i="2"/>
  <c r="BV86" i="2" s="1"/>
  <c r="BS73" i="2"/>
  <c r="BV73" i="2" s="1"/>
  <c r="BS69" i="2"/>
  <c r="BV69" i="2" s="1"/>
  <c r="BS89" i="2"/>
  <c r="BV89" i="2" s="1"/>
  <c r="BS84" i="2"/>
  <c r="BV84" i="2" s="1"/>
  <c r="BS79" i="2"/>
  <c r="BV79" i="2" s="1"/>
  <c r="BS85" i="2"/>
  <c r="BV85" i="2" s="1"/>
  <c r="BS87" i="2"/>
  <c r="BV87" i="2" s="1"/>
  <c r="BS72" i="2"/>
  <c r="BV72" i="2" s="1"/>
  <c r="BS76" i="2"/>
  <c r="BV76" i="2" s="1"/>
  <c r="BS71" i="2"/>
  <c r="BV71" i="2" s="1"/>
  <c r="BS91" i="2"/>
  <c r="BV91" i="2" s="1"/>
  <c r="BS88" i="2"/>
  <c r="BV88" i="2" s="1"/>
  <c r="BS70" i="2"/>
  <c r="BV70" i="2" s="1"/>
  <c r="BS80" i="2"/>
  <c r="BV80" i="2" s="1"/>
  <c r="BS68" i="2"/>
  <c r="BV68" i="2" s="1"/>
  <c r="BS83" i="2"/>
  <c r="BV83" i="2" s="1"/>
  <c r="BS78" i="2"/>
  <c r="BV78" i="2" s="1"/>
  <c r="BS90" i="2"/>
  <c r="BV90" i="2" s="1"/>
  <c r="BS75" i="2"/>
  <c r="BV75" i="2" s="1"/>
  <c r="BS74" i="2"/>
  <c r="BV74" i="2" s="1"/>
  <c r="BS77" i="2"/>
  <c r="BV77" i="2" s="1"/>
  <c r="Y503" i="7955"/>
  <c r="Y103" i="7955"/>
  <c r="Y353" i="7955"/>
  <c r="Y303" i="7955"/>
  <c r="Y253" i="7955"/>
  <c r="Y153" i="7955"/>
  <c r="Y203" i="7955"/>
  <c r="Y403" i="7955"/>
  <c r="Y55" i="7955"/>
  <c r="Y54" i="7955"/>
  <c r="CE62" i="2"/>
  <c r="CE43" i="2"/>
  <c r="CE44" i="2"/>
  <c r="CE64" i="2"/>
  <c r="CD44" i="2"/>
  <c r="CE42" i="2"/>
  <c r="CE49" i="2"/>
  <c r="CD49" i="2"/>
  <c r="CE47" i="2"/>
  <c r="CE57" i="2"/>
  <c r="CE55" i="2"/>
  <c r="CD65" i="2"/>
  <c r="CD54" i="2"/>
  <c r="CD60" i="2"/>
  <c r="CE51" i="2"/>
  <c r="CD52" i="2"/>
  <c r="CD56" i="2"/>
  <c r="CE52" i="2"/>
  <c r="CE53" i="2"/>
  <c r="CE45" i="2"/>
  <c r="CE46" i="2"/>
  <c r="CE63" i="2"/>
  <c r="CE59" i="2"/>
  <c r="CE58" i="2"/>
  <c r="CE61" i="2"/>
  <c r="CE56" i="2"/>
  <c r="CE65" i="2"/>
  <c r="CE60" i="2"/>
  <c r="CE54" i="2"/>
  <c r="CD58" i="2"/>
  <c r="CE50" i="2"/>
  <c r="CE48" i="2"/>
  <c r="CD50" i="2"/>
  <c r="CD61" i="2"/>
  <c r="CD57" i="2"/>
  <c r="CD59" i="2"/>
  <c r="CD47" i="2"/>
  <c r="CD48" i="2"/>
  <c r="CD63" i="2"/>
  <c r="CD46" i="2"/>
  <c r="CD51" i="2"/>
  <c r="CD53" i="2"/>
  <c r="CD43" i="2"/>
  <c r="CD62" i="2"/>
  <c r="CD42" i="2"/>
  <c r="CD45" i="2"/>
  <c r="CD64" i="2"/>
  <c r="AE503" i="7955"/>
  <c r="AB503" i="7955"/>
  <c r="V353" i="7955"/>
  <c r="V253" i="7955"/>
  <c r="V153" i="7955"/>
  <c r="V403" i="7955"/>
  <c r="V103" i="7955"/>
  <c r="V203" i="7955"/>
  <c r="V503" i="7955"/>
  <c r="V303" i="7955"/>
  <c r="V55" i="7955"/>
  <c r="V54" i="7955"/>
  <c r="BZ74" i="2"/>
  <c r="CC74" i="2" s="1"/>
  <c r="BZ72" i="2"/>
  <c r="CC72" i="2" s="1"/>
  <c r="BZ81" i="2"/>
  <c r="CC81" i="2" s="1"/>
  <c r="BZ75" i="2"/>
  <c r="CC75" i="2" s="1"/>
  <c r="BZ88" i="2"/>
  <c r="CC88" i="2" s="1"/>
  <c r="BZ83" i="2"/>
  <c r="CC83" i="2" s="1"/>
  <c r="BZ89" i="2"/>
  <c r="CC89" i="2" s="1"/>
  <c r="BZ69" i="2"/>
  <c r="CC69" i="2" s="1"/>
  <c r="BZ77" i="2"/>
  <c r="CC77" i="2" s="1"/>
  <c r="BZ79" i="2"/>
  <c r="CC79" i="2" s="1"/>
  <c r="BZ86" i="2"/>
  <c r="CC86" i="2" s="1"/>
  <c r="BZ68" i="2"/>
  <c r="CC68" i="2" s="1"/>
  <c r="BZ90" i="2"/>
  <c r="CC90" i="2" s="1"/>
  <c r="BZ71" i="2"/>
  <c r="CC71" i="2" s="1"/>
  <c r="BZ91" i="2"/>
  <c r="CC91" i="2" s="1"/>
  <c r="BZ73" i="2"/>
  <c r="CC73" i="2" s="1"/>
  <c r="BZ84" i="2"/>
  <c r="CC84" i="2" s="1"/>
  <c r="BZ78" i="2"/>
  <c r="CC78" i="2" s="1"/>
  <c r="BZ85" i="2"/>
  <c r="CC85" i="2" s="1"/>
  <c r="BZ87" i="2"/>
  <c r="CC87" i="2" s="1"/>
  <c r="BZ76" i="2"/>
  <c r="CC76" i="2" s="1"/>
  <c r="BZ70" i="2"/>
  <c r="CC70" i="2" s="1"/>
  <c r="BZ82" i="2"/>
  <c r="CC82" i="2" s="1"/>
  <c r="BZ80" i="2"/>
  <c r="CC80" i="2" s="1"/>
  <c r="BS55" i="2"/>
  <c r="BV55" i="2" s="1"/>
  <c r="BS58" i="2"/>
  <c r="BV58" i="2" s="1"/>
  <c r="BS61" i="2"/>
  <c r="BV61" i="2" s="1"/>
  <c r="BS42" i="2"/>
  <c r="BV42" i="2" s="1"/>
  <c r="BS63" i="2"/>
  <c r="BV63" i="2" s="1"/>
  <c r="BS46" i="2"/>
  <c r="BV46" i="2" s="1"/>
  <c r="BS51" i="2"/>
  <c r="BV51" i="2" s="1"/>
  <c r="BS60" i="2"/>
  <c r="BV60" i="2" s="1"/>
  <c r="BS48" i="2"/>
  <c r="BV48" i="2" s="1"/>
  <c r="BS49" i="2"/>
  <c r="BV49" i="2" s="1"/>
  <c r="BS53" i="2"/>
  <c r="BV53" i="2" s="1"/>
  <c r="BS64" i="2"/>
  <c r="BV64" i="2" s="1"/>
  <c r="BS57" i="2"/>
  <c r="BV57" i="2" s="1"/>
  <c r="BS59" i="2"/>
  <c r="BV59" i="2" s="1"/>
  <c r="BS62" i="2"/>
  <c r="BV62" i="2" s="1"/>
  <c r="BS45" i="2"/>
  <c r="BV45" i="2" s="1"/>
  <c r="BS47" i="2"/>
  <c r="BV47" i="2" s="1"/>
  <c r="BS56" i="2"/>
  <c r="BV56" i="2" s="1"/>
  <c r="BS65" i="2"/>
  <c r="BV65" i="2" s="1"/>
  <c r="BS50" i="2"/>
  <c r="BV50" i="2" s="1"/>
  <c r="BS43" i="2"/>
  <c r="BV43" i="2" s="1"/>
  <c r="BS52" i="2"/>
  <c r="BV52" i="2" s="1"/>
  <c r="BS54" i="2"/>
  <c r="BV54" i="2" s="1"/>
  <c r="BS44" i="2"/>
  <c r="BV44" i="2" s="1"/>
  <c r="AC503" i="7955"/>
  <c r="S253" i="7955"/>
  <c r="S403" i="7955"/>
  <c r="S203" i="7955"/>
  <c r="S153" i="7955"/>
  <c r="S353" i="7955"/>
  <c r="S303" i="7955"/>
  <c r="S103" i="7955"/>
  <c r="S503" i="7955"/>
  <c r="S55" i="7955"/>
  <c r="S54" i="7955"/>
  <c r="AW209" i="7950"/>
  <c r="AX209" i="7950"/>
  <c r="M209" i="7950"/>
  <c r="AZ209" i="7950"/>
  <c r="AH205" i="7950" s="1"/>
  <c r="AY209" i="7950"/>
  <c r="AH204" i="7950" s="1"/>
  <c r="X353" i="7955"/>
  <c r="X403" i="7955"/>
  <c r="X503" i="7955"/>
  <c r="X203" i="7955"/>
  <c r="X303" i="7955"/>
  <c r="X103" i="7955"/>
  <c r="X153" i="7955"/>
  <c r="X253" i="7955"/>
  <c r="X54" i="7955"/>
  <c r="X55" i="7955"/>
  <c r="R353" i="7955"/>
  <c r="R103" i="7955"/>
  <c r="R503" i="7955"/>
  <c r="R203" i="7955"/>
  <c r="R303" i="7955"/>
  <c r="R153" i="7955"/>
  <c r="R253" i="7955"/>
  <c r="R403" i="7955"/>
  <c r="R55" i="7955"/>
  <c r="R54" i="7955"/>
  <c r="BK375" i="1"/>
  <c r="E374" i="1" s="1"/>
  <c r="BM375" i="1"/>
  <c r="BL375" i="1"/>
  <c r="CB48" i="2"/>
  <c r="CB45" i="2"/>
  <c r="CB65" i="2"/>
  <c r="CB63" i="2"/>
  <c r="CB62" i="2"/>
  <c r="CB64" i="2"/>
  <c r="CB43" i="2"/>
  <c r="CB52" i="2"/>
  <c r="CB49" i="2"/>
  <c r="CB61" i="2"/>
  <c r="CB55" i="2"/>
  <c r="CB42" i="2"/>
  <c r="CB56" i="2"/>
  <c r="CB57" i="2"/>
  <c r="CB60" i="2"/>
  <c r="CB47" i="2"/>
  <c r="CB44" i="2"/>
  <c r="CB53" i="2"/>
  <c r="CB50" i="2"/>
  <c r="CB51" i="2"/>
  <c r="CB59" i="2"/>
  <c r="CB46" i="2"/>
  <c r="CB58" i="2"/>
  <c r="CB54" i="2"/>
  <c r="BZ46" i="2"/>
  <c r="CC46" i="2" s="1"/>
  <c r="BZ54" i="2"/>
  <c r="CC54" i="2" s="1"/>
  <c r="BZ60" i="2"/>
  <c r="CC60" i="2" s="1"/>
  <c r="BZ43" i="2"/>
  <c r="CC43" i="2" s="1"/>
  <c r="BZ57" i="2"/>
  <c r="CC57" i="2" s="1"/>
  <c r="BZ51" i="2"/>
  <c r="CC51" i="2" s="1"/>
  <c r="BZ62" i="2"/>
  <c r="CC62" i="2" s="1"/>
  <c r="BZ48" i="2"/>
  <c r="CC48" i="2" s="1"/>
  <c r="BZ63" i="2"/>
  <c r="CC63" i="2" s="1"/>
  <c r="BZ58" i="2"/>
  <c r="CC58" i="2" s="1"/>
  <c r="BZ55" i="2"/>
  <c r="CC55" i="2" s="1"/>
  <c r="BZ65" i="2"/>
  <c r="CC65" i="2" s="1"/>
  <c r="BZ53" i="2"/>
  <c r="CC53" i="2" s="1"/>
  <c r="BZ45" i="2"/>
  <c r="CC45" i="2" s="1"/>
  <c r="BZ44" i="2"/>
  <c r="CC44" i="2" s="1"/>
  <c r="BZ61" i="2"/>
  <c r="CC61" i="2" s="1"/>
  <c r="BZ59" i="2"/>
  <c r="CC59" i="2" s="1"/>
  <c r="BZ49" i="2"/>
  <c r="CC49" i="2" s="1"/>
  <c r="BZ64" i="2"/>
  <c r="CC64" i="2" s="1"/>
  <c r="BZ47" i="2"/>
  <c r="CC47" i="2" s="1"/>
  <c r="BZ52" i="2"/>
  <c r="CC52" i="2" s="1"/>
  <c r="BZ42" i="2"/>
  <c r="CC42" i="2" s="1"/>
  <c r="BZ56" i="2"/>
  <c r="CC56" i="2" s="1"/>
  <c r="BZ50" i="2"/>
  <c r="CC50" i="2" s="1"/>
  <c r="DJ897" i="2"/>
  <c r="DJ900" i="2"/>
  <c r="DJ896" i="2"/>
  <c r="DJ906" i="2"/>
  <c r="DJ939" i="2"/>
  <c r="DJ891" i="2"/>
  <c r="DJ904" i="2"/>
  <c r="DJ932" i="2"/>
  <c r="DJ898" i="2"/>
  <c r="DJ905" i="2"/>
  <c r="DJ931" i="2"/>
  <c r="DJ890" i="2"/>
  <c r="DJ923" i="2"/>
  <c r="DJ903" i="2"/>
  <c r="DJ927" i="2"/>
  <c r="DJ922" i="2"/>
  <c r="DJ936" i="2"/>
  <c r="DJ928" i="2"/>
  <c r="DJ899" i="2"/>
  <c r="DJ926" i="2"/>
  <c r="DJ937" i="2"/>
  <c r="DJ940" i="2"/>
  <c r="DJ910" i="2"/>
  <c r="DJ911" i="2"/>
  <c r="DJ912" i="2"/>
  <c r="DJ902" i="2"/>
  <c r="DJ924" i="2"/>
  <c r="DJ892" i="2"/>
  <c r="DJ930" i="2"/>
  <c r="DJ909" i="2"/>
  <c r="DJ916" i="2"/>
  <c r="DJ908" i="2"/>
  <c r="DJ915" i="2"/>
  <c r="DJ917" i="2"/>
  <c r="DJ893" i="2"/>
  <c r="DJ918" i="2"/>
  <c r="DJ914" i="2"/>
  <c r="DJ894" i="2"/>
  <c r="Q403" i="7955"/>
  <c r="Q203" i="7955"/>
  <c r="Q503" i="7955"/>
  <c r="Q253" i="7955"/>
  <c r="Q353" i="7955"/>
  <c r="Q103" i="7955"/>
  <c r="Q303" i="7955"/>
  <c r="Q153" i="7955"/>
  <c r="Q55" i="7955"/>
  <c r="Q54" i="7955"/>
  <c r="BU58" i="2"/>
  <c r="BU47" i="2"/>
  <c r="BU51" i="2"/>
  <c r="BU59" i="2"/>
  <c r="BU63" i="2"/>
  <c r="BU46" i="2"/>
  <c r="BU56" i="2"/>
  <c r="BU65" i="2"/>
  <c r="BU48" i="2"/>
  <c r="BU57" i="2"/>
  <c r="BU54" i="2"/>
  <c r="BU50" i="2"/>
  <c r="BU52" i="2"/>
  <c r="BU61" i="2"/>
  <c r="BU55" i="2"/>
  <c r="BU49" i="2"/>
  <c r="BU60" i="2"/>
  <c r="BU42" i="2"/>
  <c r="BU43" i="2"/>
  <c r="BU44" i="2"/>
  <c r="BU62" i="2"/>
  <c r="BU45" i="2"/>
  <c r="BU64" i="2"/>
  <c r="BU53" i="2"/>
  <c r="AA503" i="7955"/>
  <c r="Z503" i="7955"/>
  <c r="AS67" i="7953"/>
  <c r="BW50" i="2"/>
  <c r="BX50" i="2"/>
  <c r="BW55" i="2"/>
  <c r="BW48" i="2"/>
  <c r="BW65" i="2"/>
  <c r="BW52" i="2"/>
  <c r="BW43" i="2"/>
  <c r="BW61" i="2"/>
  <c r="BX48" i="2"/>
  <c r="BX65" i="2"/>
  <c r="BX55" i="2"/>
  <c r="BW58" i="2"/>
  <c r="BW56" i="2"/>
  <c r="BW49" i="2"/>
  <c r="BX47" i="2"/>
  <c r="BX43" i="2"/>
  <c r="BW51" i="2"/>
  <c r="BW47" i="2"/>
  <c r="BW44" i="2"/>
  <c r="BW42" i="2"/>
  <c r="BX58" i="2"/>
  <c r="BI58" i="2" s="1"/>
  <c r="BX44" i="2"/>
  <c r="BI44" i="2" s="1"/>
  <c r="BX49" i="2"/>
  <c r="BX56" i="2"/>
  <c r="BX42" i="2"/>
  <c r="BW64" i="2"/>
  <c r="BX45" i="2"/>
  <c r="BX59" i="2"/>
  <c r="BX61" i="2"/>
  <c r="BX62" i="2"/>
  <c r="BW45" i="2"/>
  <c r="BW57" i="2"/>
  <c r="BX46" i="2"/>
  <c r="BW53" i="2"/>
  <c r="BW46" i="2"/>
  <c r="BH46" i="2" s="1"/>
  <c r="BW54" i="2"/>
  <c r="BX63" i="2"/>
  <c r="BW63" i="2"/>
  <c r="BX60" i="2"/>
  <c r="BX52" i="2"/>
  <c r="BW59" i="2"/>
  <c r="BW60" i="2"/>
  <c r="BX54" i="2"/>
  <c r="BX51" i="2"/>
  <c r="BX53" i="2"/>
  <c r="BX64" i="2"/>
  <c r="BX57" i="2"/>
  <c r="BW62" i="2"/>
  <c r="CB68" i="2"/>
  <c r="CB79" i="2"/>
  <c r="CB73" i="2"/>
  <c r="CB77" i="2"/>
  <c r="CB76" i="2"/>
  <c r="CB78" i="2"/>
  <c r="CB88" i="2"/>
  <c r="CB82" i="2"/>
  <c r="CB74" i="2"/>
  <c r="CB89" i="2"/>
  <c r="CB83" i="2"/>
  <c r="CB81" i="2"/>
  <c r="CB69" i="2"/>
  <c r="CB72" i="2"/>
  <c r="CB84" i="2"/>
  <c r="CB71" i="2"/>
  <c r="CB87" i="2"/>
  <c r="CB86" i="2"/>
  <c r="CB90" i="2"/>
  <c r="CB85" i="2"/>
  <c r="CB80" i="2"/>
  <c r="CB91" i="2"/>
  <c r="CB75" i="2"/>
  <c r="CB70" i="2"/>
  <c r="CA89" i="2"/>
  <c r="CA81" i="2"/>
  <c r="CA73" i="2"/>
  <c r="CA71" i="2"/>
  <c r="CA75" i="2"/>
  <c r="CA91" i="2"/>
  <c r="CA76" i="2"/>
  <c r="CA90" i="2"/>
  <c r="CA72" i="2"/>
  <c r="CA70" i="2"/>
  <c r="CA79" i="2"/>
  <c r="CA86" i="2"/>
  <c r="CA85" i="2"/>
  <c r="CA82" i="2"/>
  <c r="CA80" i="2"/>
  <c r="CA87" i="2"/>
  <c r="CA84" i="2"/>
  <c r="CA69" i="2"/>
  <c r="CA78" i="2"/>
  <c r="CA83" i="2"/>
  <c r="CA74" i="2"/>
  <c r="CA77" i="2"/>
  <c r="CA88" i="2"/>
  <c r="CA68" i="2"/>
  <c r="T353" i="7955"/>
  <c r="T403" i="7955"/>
  <c r="T153" i="7955"/>
  <c r="T103" i="7955"/>
  <c r="T503" i="7955"/>
  <c r="T203" i="7955"/>
  <c r="T303" i="7955"/>
  <c r="T253" i="7955"/>
  <c r="T55" i="7955"/>
  <c r="T54" i="7955"/>
  <c r="AV193" i="7950"/>
  <c r="K193" i="7950"/>
  <c r="K186" i="7950"/>
  <c r="DJ597" i="2"/>
  <c r="DJ638" i="2"/>
  <c r="DJ590" i="2"/>
  <c r="DJ603" i="2"/>
  <c r="DJ599" i="2"/>
  <c r="DJ595" i="2"/>
  <c r="DJ621" i="2"/>
  <c r="DJ625" i="2"/>
  <c r="DJ631" i="2"/>
  <c r="DJ596" i="2"/>
  <c r="DJ604" i="2"/>
  <c r="DJ626" i="2"/>
  <c r="DJ635" i="2"/>
  <c r="DJ602" i="2"/>
  <c r="DJ589" i="2"/>
  <c r="DJ598" i="2"/>
  <c r="DJ622" i="2"/>
  <c r="DJ630" i="2"/>
  <c r="DJ636" i="2"/>
  <c r="DJ627" i="2"/>
  <c r="DJ639" i="2"/>
  <c r="DJ605" i="2"/>
  <c r="DJ609" i="2"/>
  <c r="DJ601" i="2"/>
  <c r="DJ608" i="2"/>
  <c r="DJ611" i="2"/>
  <c r="DJ610" i="2"/>
  <c r="DJ591" i="2"/>
  <c r="DJ629" i="2"/>
  <c r="DJ623" i="2"/>
  <c r="DJ616" i="2"/>
  <c r="DJ614" i="2"/>
  <c r="DJ617" i="2"/>
  <c r="DJ615" i="2"/>
  <c r="DJ607" i="2"/>
  <c r="DJ592" i="2"/>
  <c r="DJ593" i="2"/>
  <c r="DJ613" i="2"/>
  <c r="CA50" i="2"/>
  <c r="CA57" i="2"/>
  <c r="CA65" i="2"/>
  <c r="CA46" i="2"/>
  <c r="CA60" i="2"/>
  <c r="CA45" i="2"/>
  <c r="CA64" i="2"/>
  <c r="CA47" i="2"/>
  <c r="CA58" i="2"/>
  <c r="CA53" i="2"/>
  <c r="CA62" i="2"/>
  <c r="CA49" i="2"/>
  <c r="CA59" i="2"/>
  <c r="CA56" i="2"/>
  <c r="CA61" i="2"/>
  <c r="CA55" i="2"/>
  <c r="CA52" i="2"/>
  <c r="CA51" i="2"/>
  <c r="CA63" i="2"/>
  <c r="CA48" i="2"/>
  <c r="CA44" i="2"/>
  <c r="CA42" i="2"/>
  <c r="CA43" i="2"/>
  <c r="CA54" i="2"/>
  <c r="AV177" i="7950"/>
  <c r="K177" i="7950"/>
  <c r="K170" i="7950"/>
  <c r="BT86" i="2"/>
  <c r="BT90" i="2"/>
  <c r="BT77" i="2"/>
  <c r="BT87" i="2"/>
  <c r="BT76" i="2"/>
  <c r="BT88" i="2"/>
  <c r="BT69" i="2"/>
  <c r="BT82" i="2"/>
  <c r="BT83" i="2"/>
  <c r="BT71" i="2"/>
  <c r="BT81" i="2"/>
  <c r="BT72" i="2"/>
  <c r="BT78" i="2"/>
  <c r="BT73" i="2"/>
  <c r="BT75" i="2"/>
  <c r="BT79" i="2"/>
  <c r="BT85" i="2"/>
  <c r="BT68" i="2"/>
  <c r="BT74" i="2"/>
  <c r="BT70" i="2"/>
  <c r="BT89" i="2"/>
  <c r="BT91" i="2"/>
  <c r="BT84" i="2"/>
  <c r="BT80" i="2"/>
  <c r="BX73" i="2"/>
  <c r="BX82" i="2"/>
  <c r="BX89" i="2"/>
  <c r="BW91" i="2"/>
  <c r="BX71" i="2"/>
  <c r="BX68" i="2"/>
  <c r="BW82" i="2"/>
  <c r="BX90" i="2"/>
  <c r="BX80" i="2"/>
  <c r="BX75" i="2"/>
  <c r="BX87" i="2"/>
  <c r="BX83" i="2"/>
  <c r="BX70" i="2"/>
  <c r="BX91" i="2"/>
  <c r="BX77" i="2"/>
  <c r="BX86" i="2"/>
  <c r="BX85" i="2"/>
  <c r="BX69" i="2"/>
  <c r="BX88" i="2"/>
  <c r="BX74" i="2"/>
  <c r="BX72" i="2"/>
  <c r="BW70" i="2"/>
  <c r="BW73" i="2"/>
  <c r="BX78" i="2"/>
  <c r="BI78" i="2" s="1"/>
  <c r="BK78" i="2" s="1"/>
  <c r="BX79" i="2"/>
  <c r="BX81" i="2"/>
  <c r="BX84" i="2"/>
  <c r="BW75" i="2"/>
  <c r="BX76" i="2"/>
  <c r="BW69" i="2"/>
  <c r="BW72" i="2"/>
  <c r="BW88" i="2"/>
  <c r="BW80" i="2"/>
  <c r="BW81" i="2"/>
  <c r="BW74" i="2"/>
  <c r="BW86" i="2"/>
  <c r="BW83" i="2"/>
  <c r="BW84" i="2"/>
  <c r="BW68" i="2"/>
  <c r="BW77" i="2"/>
  <c r="BW78" i="2"/>
  <c r="BW89" i="2"/>
  <c r="BW71" i="2"/>
  <c r="BW85" i="2"/>
  <c r="BW90" i="2"/>
  <c r="BW76" i="2"/>
  <c r="BW79" i="2"/>
  <c r="BW87" i="2"/>
  <c r="CD78" i="2"/>
  <c r="CD88" i="2"/>
  <c r="CE82" i="2"/>
  <c r="CD73" i="2"/>
  <c r="CD87" i="2"/>
  <c r="CD81" i="2"/>
  <c r="CD72" i="2"/>
  <c r="CD71" i="2"/>
  <c r="CD86" i="2"/>
  <c r="CD90" i="2"/>
  <c r="CD89" i="2"/>
  <c r="CD69" i="2"/>
  <c r="CE77" i="2"/>
  <c r="CD91" i="2"/>
  <c r="CD83" i="2"/>
  <c r="CD77" i="2"/>
  <c r="CD85" i="2"/>
  <c r="CD82" i="2"/>
  <c r="CD79" i="2"/>
  <c r="CE74" i="2"/>
  <c r="CD80" i="2"/>
  <c r="CD70" i="2"/>
  <c r="CE68" i="2"/>
  <c r="CD68" i="2"/>
  <c r="CE90" i="2"/>
  <c r="CD75" i="2"/>
  <c r="CE70" i="2"/>
  <c r="CD74" i="2"/>
  <c r="CD76" i="2"/>
  <c r="CE88" i="2"/>
  <c r="CD84" i="2"/>
  <c r="CE81" i="2"/>
  <c r="CE75" i="2"/>
  <c r="CE91" i="2"/>
  <c r="CE80" i="2"/>
  <c r="CE72" i="2"/>
  <c r="CE79" i="2"/>
  <c r="CE84" i="2"/>
  <c r="CE69" i="2"/>
  <c r="CE85" i="2"/>
  <c r="CE73" i="2"/>
  <c r="BI73" i="2" s="1"/>
  <c r="CE89" i="2"/>
  <c r="CE86" i="2"/>
  <c r="CE87" i="2"/>
  <c r="CE76" i="2"/>
  <c r="CE83" i="2"/>
  <c r="CE71" i="2"/>
  <c r="W203" i="7955"/>
  <c r="W253" i="7955"/>
  <c r="W153" i="7955"/>
  <c r="W303" i="7955"/>
  <c r="W403" i="7955"/>
  <c r="W103" i="7955"/>
  <c r="W503" i="7955"/>
  <c r="W353" i="7955"/>
  <c r="W54" i="7955"/>
  <c r="W55" i="7955"/>
  <c r="L55" i="3"/>
  <c r="O55" i="3" s="1"/>
  <c r="AD503" i="7955"/>
  <c r="BT42" i="2"/>
  <c r="BT64" i="2"/>
  <c r="BT49" i="2"/>
  <c r="BT65" i="2"/>
  <c r="BT60" i="2"/>
  <c r="BT54" i="2"/>
  <c r="BT45" i="2"/>
  <c r="BT63" i="2"/>
  <c r="BT56" i="2"/>
  <c r="BT57" i="2"/>
  <c r="BT48" i="2"/>
  <c r="BT43" i="2"/>
  <c r="BT50" i="2"/>
  <c r="BT46" i="2"/>
  <c r="BT61" i="2"/>
  <c r="BT58" i="2"/>
  <c r="BT59" i="2"/>
  <c r="BT55" i="2"/>
  <c r="BT62" i="2"/>
  <c r="BT51" i="2"/>
  <c r="BT53" i="2"/>
  <c r="BT47" i="2"/>
  <c r="BT44" i="2"/>
  <c r="BT52" i="2"/>
  <c r="BU87" i="2"/>
  <c r="BU76" i="2"/>
  <c r="BU71" i="2"/>
  <c r="BU88" i="2"/>
  <c r="BU77" i="2"/>
  <c r="BU86" i="2"/>
  <c r="BU81" i="2"/>
  <c r="BU75" i="2"/>
  <c r="BU68" i="2"/>
  <c r="BU73" i="2"/>
  <c r="BU82" i="2"/>
  <c r="BU72" i="2"/>
  <c r="BU78" i="2"/>
  <c r="BU83" i="2"/>
  <c r="BU90" i="2"/>
  <c r="BU79" i="2"/>
  <c r="BU84" i="2"/>
  <c r="BU69" i="2"/>
  <c r="BU91" i="2"/>
  <c r="BU74" i="2"/>
  <c r="BU85" i="2"/>
  <c r="BU80" i="2"/>
  <c r="BU70" i="2"/>
  <c r="BU89" i="2"/>
  <c r="U153" i="7955"/>
  <c r="U103" i="7955"/>
  <c r="U303" i="7955"/>
  <c r="U403" i="7955"/>
  <c r="U203" i="7955"/>
  <c r="U503" i="7955"/>
  <c r="U253" i="7955"/>
  <c r="U353" i="7955"/>
  <c r="U55" i="7955"/>
  <c r="U54" i="7955"/>
  <c r="AT105" i="1"/>
  <c r="BG78" i="2" l="1"/>
  <c r="BG76" i="2"/>
  <c r="AX241" i="7950"/>
  <c r="M241" i="7950"/>
  <c r="AW241" i="7950"/>
  <c r="AZ241" i="7950"/>
  <c r="AH237" i="7950" s="1"/>
  <c r="AY241" i="7950"/>
  <c r="AH236" i="7950" s="1"/>
  <c r="AW257" i="7950"/>
  <c r="M257" i="7950"/>
  <c r="AX257" i="7950"/>
  <c r="AZ257" i="7950"/>
  <c r="AH253" i="7950" s="1"/>
  <c r="AY257" i="7950"/>
  <c r="AH252" i="7950" s="1"/>
  <c r="AX353" i="7950"/>
  <c r="M353" i="7950"/>
  <c r="AW353" i="7950"/>
  <c r="AZ353" i="7950"/>
  <c r="AH349" i="7950" s="1"/>
  <c r="AY353" i="7950"/>
  <c r="AH348" i="7950" s="1"/>
  <c r="BH60" i="2"/>
  <c r="BH47" i="2"/>
  <c r="BI46" i="2"/>
  <c r="BJ46" i="2" s="1"/>
  <c r="BA123" i="2" s="1"/>
  <c r="BF74" i="2"/>
  <c r="BI51" i="2"/>
  <c r="BK51" i="2" s="1"/>
  <c r="BI59" i="2"/>
  <c r="BK59" i="2" s="1"/>
  <c r="BH64" i="2"/>
  <c r="BI50" i="2"/>
  <c r="BK50" i="2" s="1"/>
  <c r="BI49" i="2"/>
  <c r="BH63" i="2"/>
  <c r="BF90" i="2"/>
  <c r="BI75" i="2"/>
  <c r="BF68" i="2"/>
  <c r="BH54" i="2"/>
  <c r="BH42" i="2"/>
  <c r="BF87" i="2"/>
  <c r="BI54" i="2"/>
  <c r="BK54" i="2" s="1"/>
  <c r="BH44" i="2"/>
  <c r="BJ44" i="2" s="1"/>
  <c r="BA121" i="2" s="1"/>
  <c r="BH55" i="2"/>
  <c r="BI42" i="2"/>
  <c r="BH45" i="2"/>
  <c r="BG85" i="2"/>
  <c r="BI63" i="2"/>
  <c r="BK63" i="2" s="1"/>
  <c r="BH58" i="2"/>
  <c r="BJ58" i="2" s="1"/>
  <c r="BA135" i="2" s="1"/>
  <c r="BH48" i="2"/>
  <c r="BG82" i="2"/>
  <c r="AV369" i="7950"/>
  <c r="K369" i="7950"/>
  <c r="K362" i="7950"/>
  <c r="BF43" i="2"/>
  <c r="BE47" i="2"/>
  <c r="BF60" i="2"/>
  <c r="BF58" i="2"/>
  <c r="BE55" i="2"/>
  <c r="BE54" i="2"/>
  <c r="BG69" i="2"/>
  <c r="BF54" i="2"/>
  <c r="BI80" i="2"/>
  <c r="BK80" i="2" s="1"/>
  <c r="BE56" i="2"/>
  <c r="BF89" i="2"/>
  <c r="BF79" i="2"/>
  <c r="BE91" i="2"/>
  <c r="BF44" i="2"/>
  <c r="BE45" i="2"/>
  <c r="BE89" i="2"/>
  <c r="BE72" i="2"/>
  <c r="BF47" i="2"/>
  <c r="BE43" i="2"/>
  <c r="BI60" i="2"/>
  <c r="BK60" i="2" s="1"/>
  <c r="BF52" i="2"/>
  <c r="BE61" i="2"/>
  <c r="BF71" i="2"/>
  <c r="BE64" i="2"/>
  <c r="BE42" i="2"/>
  <c r="BF70" i="2"/>
  <c r="BE78" i="2"/>
  <c r="BN78" i="2" s="1"/>
  <c r="BF82" i="2"/>
  <c r="BI64" i="2"/>
  <c r="BK64" i="2" s="1"/>
  <c r="BH65" i="2"/>
  <c r="BF88" i="2"/>
  <c r="BI45" i="2"/>
  <c r="BK45" i="2" s="1"/>
  <c r="BF84" i="2"/>
  <c r="BH59" i="2"/>
  <c r="BE53" i="2"/>
  <c r="BF75" i="2"/>
  <c r="BH62" i="2"/>
  <c r="BI85" i="2"/>
  <c r="BK85" i="2" s="1"/>
  <c r="BF80" i="2"/>
  <c r="BF83" i="2"/>
  <c r="BE46" i="2"/>
  <c r="BI87" i="2"/>
  <c r="BK87" i="2" s="1"/>
  <c r="BF50" i="2"/>
  <c r="BE51" i="2"/>
  <c r="BH53" i="2"/>
  <c r="BI48" i="2"/>
  <c r="BE48" i="2"/>
  <c r="BE49" i="2"/>
  <c r="BE79" i="2"/>
  <c r="BI52" i="2"/>
  <c r="BK52" i="2" s="1"/>
  <c r="BI56" i="2"/>
  <c r="BK56" i="2" s="1"/>
  <c r="BI43" i="2"/>
  <c r="BH61" i="2"/>
  <c r="BF48" i="2"/>
  <c r="BF69" i="2"/>
  <c r="BF73" i="2"/>
  <c r="BF76" i="2"/>
  <c r="BE57" i="2"/>
  <c r="BI71" i="2"/>
  <c r="BE84" i="2"/>
  <c r="BI57" i="2"/>
  <c r="BK57" i="2" s="1"/>
  <c r="BF49" i="2"/>
  <c r="BF65" i="2"/>
  <c r="BI84" i="2"/>
  <c r="BK84" i="2" s="1"/>
  <c r="BE73" i="2"/>
  <c r="BH49" i="2"/>
  <c r="BH52" i="2"/>
  <c r="BF55" i="2"/>
  <c r="BE63" i="2"/>
  <c r="BI62" i="2"/>
  <c r="BF81" i="2"/>
  <c r="BI61" i="2"/>
  <c r="BK61" i="2" s="1"/>
  <c r="BH56" i="2"/>
  <c r="BF45" i="2"/>
  <c r="BF61" i="2"/>
  <c r="BG91" i="2"/>
  <c r="BG89" i="2"/>
  <c r="BF77" i="2"/>
  <c r="BE62" i="2"/>
  <c r="BH51" i="2"/>
  <c r="BJ51" i="2" s="1"/>
  <c r="BA128" i="2" s="1"/>
  <c r="BH50" i="2"/>
  <c r="BF85" i="2"/>
  <c r="BE65" i="2"/>
  <c r="BI47" i="2"/>
  <c r="BF53" i="2"/>
  <c r="BE75" i="2"/>
  <c r="BE80" i="2"/>
  <c r="BM80" i="2" s="1"/>
  <c r="BE71" i="2"/>
  <c r="BE74" i="2"/>
  <c r="BE85" i="2"/>
  <c r="BM85" i="2" s="1"/>
  <c r="BF56" i="2"/>
  <c r="BE76" i="2"/>
  <c r="BF62" i="2"/>
  <c r="BF59" i="2"/>
  <c r="BE68" i="2"/>
  <c r="BE90" i="2"/>
  <c r="BH84" i="2"/>
  <c r="BH69" i="2"/>
  <c r="BE88" i="2"/>
  <c r="BG77" i="2"/>
  <c r="BG79" i="2"/>
  <c r="BH89" i="2"/>
  <c r="BH87" i="2"/>
  <c r="BE44" i="2"/>
  <c r="BH90" i="2"/>
  <c r="BH83" i="2"/>
  <c r="BI72" i="2"/>
  <c r="BI70" i="2"/>
  <c r="BF63" i="2"/>
  <c r="BF78" i="2"/>
  <c r="BE60" i="2"/>
  <c r="BE77" i="2"/>
  <c r="BF51" i="2"/>
  <c r="BG54" i="2"/>
  <c r="BG62" i="2"/>
  <c r="BG51" i="2"/>
  <c r="BF72" i="2"/>
  <c r="BF91" i="2"/>
  <c r="BF42" i="2"/>
  <c r="BH88" i="2"/>
  <c r="BI90" i="2"/>
  <c r="BK90" i="2" s="1"/>
  <c r="BE82" i="2"/>
  <c r="BE59" i="2"/>
  <c r="AD504" i="7955"/>
  <c r="AD505" i="7955"/>
  <c r="R45" i="3"/>
  <c r="U45" i="3" s="1"/>
  <c r="DO589" i="2"/>
  <c r="DN589" i="2"/>
  <c r="DL589" i="2"/>
  <c r="DM589" i="2"/>
  <c r="DK589" i="2"/>
  <c r="W105" i="7955"/>
  <c r="W104" i="7955"/>
  <c r="DM609" i="2"/>
  <c r="DL609" i="2"/>
  <c r="DN609" i="2"/>
  <c r="DO609" i="2"/>
  <c r="DK609" i="2"/>
  <c r="U254" i="7955"/>
  <c r="U255" i="7955"/>
  <c r="Q255" i="7955"/>
  <c r="Q254" i="7955"/>
  <c r="DK917" i="2"/>
  <c r="DM917" i="2"/>
  <c r="DL917" i="2"/>
  <c r="DO917" i="2"/>
  <c r="DN917" i="2"/>
  <c r="DK902" i="2"/>
  <c r="DM902" i="2"/>
  <c r="DL902" i="2"/>
  <c r="DO902" i="2"/>
  <c r="DN902" i="2"/>
  <c r="DM928" i="2"/>
  <c r="DK928" i="2"/>
  <c r="DN928" i="2"/>
  <c r="DO928" i="2"/>
  <c r="DL928" i="2"/>
  <c r="DK905" i="2"/>
  <c r="DN905" i="2"/>
  <c r="DO905" i="2"/>
  <c r="DL905" i="2"/>
  <c r="DM905" i="2"/>
  <c r="DK900" i="2"/>
  <c r="DM900" i="2"/>
  <c r="DO900" i="2"/>
  <c r="DN900" i="2"/>
  <c r="DL900" i="2"/>
  <c r="BH77" i="2"/>
  <c r="DL616" i="2"/>
  <c r="DN616" i="2"/>
  <c r="DO616" i="2"/>
  <c r="DM616" i="2"/>
  <c r="DK616" i="2"/>
  <c r="DN621" i="2"/>
  <c r="DM621" i="2"/>
  <c r="DL621" i="2"/>
  <c r="DK621" i="2"/>
  <c r="DO621" i="2"/>
  <c r="T405" i="7955"/>
  <c r="T404" i="7955"/>
  <c r="Y204" i="7955"/>
  <c r="Y205" i="7955"/>
  <c r="X62" i="7955"/>
  <c r="X63" i="7955"/>
  <c r="X65" i="7955" s="1"/>
  <c r="X404" i="7955"/>
  <c r="X405" i="7955"/>
  <c r="S255" i="7955"/>
  <c r="S254" i="7955"/>
  <c r="V254" i="7955"/>
  <c r="V255" i="7955"/>
  <c r="AE505" i="7955"/>
  <c r="AE504" i="7955"/>
  <c r="U504" i="7955"/>
  <c r="U505" i="7955"/>
  <c r="BH79" i="2"/>
  <c r="BH68" i="2"/>
  <c r="BH72" i="2"/>
  <c r="BH73" i="2"/>
  <c r="BJ73" i="2" s="1"/>
  <c r="BI77" i="2"/>
  <c r="BK77" i="2" s="1"/>
  <c r="BH82" i="2"/>
  <c r="BE69" i="2"/>
  <c r="DK613" i="2"/>
  <c r="DL613" i="2"/>
  <c r="DM613" i="2"/>
  <c r="DN613" i="2"/>
  <c r="DO613" i="2"/>
  <c r="DK623" i="2"/>
  <c r="DO623" i="2"/>
  <c r="DN623" i="2"/>
  <c r="DM623" i="2"/>
  <c r="DL623" i="2"/>
  <c r="DM605" i="2"/>
  <c r="DO605" i="2"/>
  <c r="DK605" i="2"/>
  <c r="DN605" i="2"/>
  <c r="DL605" i="2"/>
  <c r="DL602" i="2"/>
  <c r="DO602" i="2"/>
  <c r="DN602" i="2"/>
  <c r="DM602" i="2"/>
  <c r="DK602" i="2"/>
  <c r="DM595" i="2"/>
  <c r="DN595" i="2"/>
  <c r="DK595" i="2"/>
  <c r="DO595" i="2"/>
  <c r="DL595" i="2"/>
  <c r="AX193" i="7950"/>
  <c r="M193" i="7950"/>
  <c r="AW193" i="7950"/>
  <c r="AY193" i="7950"/>
  <c r="AH188" i="7950" s="1"/>
  <c r="AZ193" i="7950"/>
  <c r="AH189" i="7950" s="1"/>
  <c r="T255" i="7955"/>
  <c r="T254" i="7955"/>
  <c r="T355" i="7955"/>
  <c r="T354" i="7955"/>
  <c r="BI53" i="2"/>
  <c r="BK58" i="2"/>
  <c r="AA504" i="7955"/>
  <c r="AA505" i="7955"/>
  <c r="Q62" i="7955"/>
  <c r="Q63" i="7955"/>
  <c r="Q505" i="7955"/>
  <c r="Q504" i="7955"/>
  <c r="DO915" i="2"/>
  <c r="DN915" i="2"/>
  <c r="DL915" i="2"/>
  <c r="DM915" i="2"/>
  <c r="DK915" i="2"/>
  <c r="DM912" i="2"/>
  <c r="DL912" i="2"/>
  <c r="DK912" i="2"/>
  <c r="DN912" i="2"/>
  <c r="DO912" i="2"/>
  <c r="DK936" i="2"/>
  <c r="DM936" i="2"/>
  <c r="DO936" i="2"/>
  <c r="DL936" i="2"/>
  <c r="DN936" i="2"/>
  <c r="DK898" i="2"/>
  <c r="DN898" i="2"/>
  <c r="DO898" i="2"/>
  <c r="DL898" i="2"/>
  <c r="DM898" i="2"/>
  <c r="DL897" i="2"/>
  <c r="DK897" i="2"/>
  <c r="DO897" i="2"/>
  <c r="DN897" i="2"/>
  <c r="DM897" i="2"/>
  <c r="R155" i="7955"/>
  <c r="R154" i="7955"/>
  <c r="X255" i="7955"/>
  <c r="X254" i="7955"/>
  <c r="X355" i="7955"/>
  <c r="X354" i="7955"/>
  <c r="S504" i="7955"/>
  <c r="S505" i="7955"/>
  <c r="BG52" i="2"/>
  <c r="BG59" i="2"/>
  <c r="BG46" i="2"/>
  <c r="BG70" i="2"/>
  <c r="V305" i="7955"/>
  <c r="V304" i="7955"/>
  <c r="V354" i="7955"/>
  <c r="V355" i="7955"/>
  <c r="BG74" i="2"/>
  <c r="BG88" i="2"/>
  <c r="BG84" i="2"/>
  <c r="U205" i="7955"/>
  <c r="U204" i="7955"/>
  <c r="BE52" i="2"/>
  <c r="BE58" i="2"/>
  <c r="W405" i="7955"/>
  <c r="W404" i="7955"/>
  <c r="BH76" i="2"/>
  <c r="BH70" i="2"/>
  <c r="BI91" i="2"/>
  <c r="BK91" i="2" s="1"/>
  <c r="BI68" i="2"/>
  <c r="DK593" i="2"/>
  <c r="DM593" i="2"/>
  <c r="DO593" i="2"/>
  <c r="DN593" i="2"/>
  <c r="DL593" i="2"/>
  <c r="DN629" i="2"/>
  <c r="DM629" i="2"/>
  <c r="DO629" i="2"/>
  <c r="DL629" i="2"/>
  <c r="DK629" i="2"/>
  <c r="DK639" i="2"/>
  <c r="DL639" i="2"/>
  <c r="DO639" i="2"/>
  <c r="DM639" i="2"/>
  <c r="DN639" i="2"/>
  <c r="DL635" i="2"/>
  <c r="DN635" i="2"/>
  <c r="DM635" i="2"/>
  <c r="DO635" i="2"/>
  <c r="DK635" i="2"/>
  <c r="DO599" i="2"/>
  <c r="DL599" i="2"/>
  <c r="DM599" i="2"/>
  <c r="DN599" i="2"/>
  <c r="DK599" i="2"/>
  <c r="Z504" i="7955"/>
  <c r="Z505" i="7955"/>
  <c r="Q205" i="7955"/>
  <c r="Q204" i="7955"/>
  <c r="DK908" i="2"/>
  <c r="DL908" i="2"/>
  <c r="DN908" i="2"/>
  <c r="DM908" i="2"/>
  <c r="DO908" i="2"/>
  <c r="DO911" i="2"/>
  <c r="DK911" i="2"/>
  <c r="DL911" i="2"/>
  <c r="DN911" i="2"/>
  <c r="DM911" i="2"/>
  <c r="DK922" i="2"/>
  <c r="DL922" i="2"/>
  <c r="DM922" i="2"/>
  <c r="DN922" i="2"/>
  <c r="DO922" i="2"/>
  <c r="DM932" i="2"/>
  <c r="DL932" i="2"/>
  <c r="DK932" i="2"/>
  <c r="DN932" i="2"/>
  <c r="DO932" i="2"/>
  <c r="R304" i="7955"/>
  <c r="R305" i="7955"/>
  <c r="X154" i="7955"/>
  <c r="X155" i="7955"/>
  <c r="S104" i="7955"/>
  <c r="S105" i="7955"/>
  <c r="BG43" i="2"/>
  <c r="BG57" i="2"/>
  <c r="BG63" i="2"/>
  <c r="V504" i="7955"/>
  <c r="V505" i="7955"/>
  <c r="AB504" i="7955"/>
  <c r="AB505" i="7955"/>
  <c r="Y154" i="7955"/>
  <c r="Y155" i="7955"/>
  <c r="BG75" i="2"/>
  <c r="BI76" i="2"/>
  <c r="BK76" i="2" s="1"/>
  <c r="DN592" i="2"/>
  <c r="DM592" i="2"/>
  <c r="DO592" i="2"/>
  <c r="DL592" i="2"/>
  <c r="DK592" i="2"/>
  <c r="DK591" i="2"/>
  <c r="DN591" i="2"/>
  <c r="DL591" i="2"/>
  <c r="DO591" i="2"/>
  <c r="DM591" i="2"/>
  <c r="DM627" i="2"/>
  <c r="DK627" i="2"/>
  <c r="DO627" i="2"/>
  <c r="DL627" i="2"/>
  <c r="DN627" i="2"/>
  <c r="DO626" i="2"/>
  <c r="DK626" i="2"/>
  <c r="DL626" i="2"/>
  <c r="DN626" i="2"/>
  <c r="DM626" i="2"/>
  <c r="DL603" i="2"/>
  <c r="DM603" i="2"/>
  <c r="DK603" i="2"/>
  <c r="DN603" i="2"/>
  <c r="DO603" i="2"/>
  <c r="T304" i="7955"/>
  <c r="T305" i="7955"/>
  <c r="BI55" i="2"/>
  <c r="BF57" i="2"/>
  <c r="Q155" i="7955"/>
  <c r="Q154" i="7955"/>
  <c r="Q404" i="7955"/>
  <c r="Q405" i="7955"/>
  <c r="DN916" i="2"/>
  <c r="DO916" i="2"/>
  <c r="DL916" i="2"/>
  <c r="DM916" i="2"/>
  <c r="DK916" i="2"/>
  <c r="DK910" i="2"/>
  <c r="DM910" i="2"/>
  <c r="DO910" i="2"/>
  <c r="DL910" i="2"/>
  <c r="DN910" i="2"/>
  <c r="DK927" i="2"/>
  <c r="DN927" i="2"/>
  <c r="DL927" i="2"/>
  <c r="DM927" i="2"/>
  <c r="DO927" i="2"/>
  <c r="DK904" i="2"/>
  <c r="DL904" i="2"/>
  <c r="DM904" i="2"/>
  <c r="DN904" i="2"/>
  <c r="DO904" i="2"/>
  <c r="R205" i="7955"/>
  <c r="R204" i="7955"/>
  <c r="X104" i="7955"/>
  <c r="X105" i="7955"/>
  <c r="S304" i="7955"/>
  <c r="S305" i="7955"/>
  <c r="BG50" i="2"/>
  <c r="BG64" i="2"/>
  <c r="BG42" i="2"/>
  <c r="V204" i="7955"/>
  <c r="V205" i="7955"/>
  <c r="BB55" i="3"/>
  <c r="BE55" i="3" s="1"/>
  <c r="Y255" i="7955"/>
  <c r="Y254" i="7955"/>
  <c r="BG90" i="2"/>
  <c r="BG71" i="2"/>
  <c r="AT107" i="1"/>
  <c r="AW66" i="1" s="1"/>
  <c r="AJ72" i="2"/>
  <c r="AJ78" i="2"/>
  <c r="U305" i="7955"/>
  <c r="U304" i="7955"/>
  <c r="W155" i="7955"/>
  <c r="W154" i="7955"/>
  <c r="BH85" i="2"/>
  <c r="BH86" i="2"/>
  <c r="BH75" i="2"/>
  <c r="BI74" i="2"/>
  <c r="BI83" i="2"/>
  <c r="BK83" i="2" s="1"/>
  <c r="BH91" i="2"/>
  <c r="BE70" i="2"/>
  <c r="BE87" i="2"/>
  <c r="DN607" i="2"/>
  <c r="DM607" i="2"/>
  <c r="DL607" i="2"/>
  <c r="DK607" i="2"/>
  <c r="DO607" i="2"/>
  <c r="DO610" i="2"/>
  <c r="DL610" i="2"/>
  <c r="DK610" i="2"/>
  <c r="DM610" i="2"/>
  <c r="DN610" i="2"/>
  <c r="DM636" i="2"/>
  <c r="DO636" i="2"/>
  <c r="DL636" i="2"/>
  <c r="DN636" i="2"/>
  <c r="DK636" i="2"/>
  <c r="DO604" i="2"/>
  <c r="DN604" i="2"/>
  <c r="DL604" i="2"/>
  <c r="DK604" i="2"/>
  <c r="DM604" i="2"/>
  <c r="DK590" i="2"/>
  <c r="DM590" i="2"/>
  <c r="DO590" i="2"/>
  <c r="DL590" i="2"/>
  <c r="DN590" i="2"/>
  <c r="T204" i="7955"/>
  <c r="T205" i="7955"/>
  <c r="BI65" i="2"/>
  <c r="Q305" i="7955"/>
  <c r="Q304" i="7955"/>
  <c r="DK894" i="2"/>
  <c r="DL894" i="2"/>
  <c r="DO894" i="2"/>
  <c r="DM894" i="2"/>
  <c r="DN894" i="2"/>
  <c r="DO909" i="2"/>
  <c r="DL909" i="2"/>
  <c r="DN909" i="2"/>
  <c r="DK909" i="2"/>
  <c r="DM909" i="2"/>
  <c r="DM940" i="2"/>
  <c r="DL940" i="2"/>
  <c r="DN940" i="2"/>
  <c r="DO940" i="2"/>
  <c r="DK940" i="2"/>
  <c r="DL903" i="2"/>
  <c r="DM903" i="2"/>
  <c r="DN903" i="2"/>
  <c r="DK903" i="2"/>
  <c r="DO903" i="2"/>
  <c r="DO891" i="2"/>
  <c r="DN891" i="2"/>
  <c r="DK891" i="2"/>
  <c r="DM891" i="2"/>
  <c r="DL891" i="2"/>
  <c r="R62" i="7955"/>
  <c r="R63" i="7955"/>
  <c r="R65" i="7955" s="1"/>
  <c r="R505" i="7955"/>
  <c r="R504" i="7955"/>
  <c r="X304" i="7955"/>
  <c r="X305" i="7955"/>
  <c r="S354" i="7955"/>
  <c r="S355" i="7955"/>
  <c r="AC504" i="7955"/>
  <c r="AC505" i="7955"/>
  <c r="BG65" i="2"/>
  <c r="BG53" i="2"/>
  <c r="BG61" i="2"/>
  <c r="V105" i="7955"/>
  <c r="V104" i="7955"/>
  <c r="Y305" i="7955"/>
  <c r="Y304" i="7955"/>
  <c r="BG73" i="2"/>
  <c r="U63" i="7955"/>
  <c r="U65" i="7955" s="1"/>
  <c r="U62" i="7955"/>
  <c r="U105" i="7955"/>
  <c r="U104" i="7955"/>
  <c r="BE50" i="2"/>
  <c r="W62" i="7955"/>
  <c r="W63" i="7955"/>
  <c r="W65" i="7955" s="1"/>
  <c r="W255" i="7955"/>
  <c r="W254" i="7955"/>
  <c r="BI86" i="2"/>
  <c r="BK86" i="2" s="1"/>
  <c r="BH71" i="2"/>
  <c r="BH74" i="2"/>
  <c r="BI88" i="2"/>
  <c r="BK88" i="2" s="1"/>
  <c r="BI89" i="2"/>
  <c r="BK89" i="2" s="1"/>
  <c r="BE81" i="2"/>
  <c r="DO615" i="2"/>
  <c r="DL615" i="2"/>
  <c r="DN615" i="2"/>
  <c r="DK615" i="2"/>
  <c r="DM615" i="2"/>
  <c r="DO611" i="2"/>
  <c r="DN611" i="2"/>
  <c r="DL611" i="2"/>
  <c r="DM611" i="2"/>
  <c r="DK611" i="2"/>
  <c r="DM630" i="2"/>
  <c r="DO630" i="2"/>
  <c r="DN630" i="2"/>
  <c r="DL630" i="2"/>
  <c r="DK630" i="2"/>
  <c r="DK596" i="2"/>
  <c r="DM596" i="2"/>
  <c r="DN596" i="2"/>
  <c r="DL596" i="2"/>
  <c r="DO596" i="2"/>
  <c r="DL638" i="2"/>
  <c r="DO638" i="2"/>
  <c r="DM638" i="2"/>
  <c r="DN638" i="2"/>
  <c r="DK638" i="2"/>
  <c r="T505" i="7955"/>
  <c r="T504" i="7955"/>
  <c r="Q105" i="7955"/>
  <c r="Q104" i="7955"/>
  <c r="DM914" i="2"/>
  <c r="DO914" i="2"/>
  <c r="DK914" i="2"/>
  <c r="DN914" i="2"/>
  <c r="DL914" i="2"/>
  <c r="DN930" i="2"/>
  <c r="DK930" i="2"/>
  <c r="DM930" i="2"/>
  <c r="DO930" i="2"/>
  <c r="DL930" i="2"/>
  <c r="DO937" i="2"/>
  <c r="DL937" i="2"/>
  <c r="DM937" i="2"/>
  <c r="DK937" i="2"/>
  <c r="DN937" i="2"/>
  <c r="DN923" i="2"/>
  <c r="DK923" i="2"/>
  <c r="DL923" i="2"/>
  <c r="DO923" i="2"/>
  <c r="DM923" i="2"/>
  <c r="DO939" i="2"/>
  <c r="DM939" i="2"/>
  <c r="DN939" i="2"/>
  <c r="DK939" i="2"/>
  <c r="DL939" i="2"/>
  <c r="R105" i="7955"/>
  <c r="R104" i="7955"/>
  <c r="X205" i="7955"/>
  <c r="X204" i="7955"/>
  <c r="S155" i="7955"/>
  <c r="S154" i="7955"/>
  <c r="BG56" i="2"/>
  <c r="BG49" i="2"/>
  <c r="BG58" i="2"/>
  <c r="Y63" i="7955"/>
  <c r="Y65" i="7955" s="1"/>
  <c r="Y62" i="7955"/>
  <c r="Y354" i="7955"/>
  <c r="Y355" i="7955"/>
  <c r="BG83" i="2"/>
  <c r="BG72" i="2"/>
  <c r="BG86" i="2"/>
  <c r="BF86" i="2"/>
  <c r="U404" i="7955"/>
  <c r="U405" i="7955"/>
  <c r="W304" i="7955"/>
  <c r="W305" i="7955"/>
  <c r="W355" i="7955"/>
  <c r="W354" i="7955"/>
  <c r="W204" i="7955"/>
  <c r="W205" i="7955"/>
  <c r="BH81" i="2"/>
  <c r="BI81" i="2"/>
  <c r="BK81" i="2" s="1"/>
  <c r="BI69" i="2"/>
  <c r="BI82" i="2"/>
  <c r="BK82" i="2" s="1"/>
  <c r="AW177" i="7950"/>
  <c r="M177" i="7950"/>
  <c r="AX177" i="7950"/>
  <c r="AY177" i="7950"/>
  <c r="AH172" i="7950" s="1"/>
  <c r="AZ177" i="7950"/>
  <c r="AH173" i="7950" s="1"/>
  <c r="DM617" i="2"/>
  <c r="DL617" i="2"/>
  <c r="DO617" i="2"/>
  <c r="DN617" i="2"/>
  <c r="DK617" i="2"/>
  <c r="DN608" i="2"/>
  <c r="DM608" i="2"/>
  <c r="DL608" i="2"/>
  <c r="DK608" i="2"/>
  <c r="DO608" i="2"/>
  <c r="DK622" i="2"/>
  <c r="DL622" i="2"/>
  <c r="DO622" i="2"/>
  <c r="DN622" i="2"/>
  <c r="DM622" i="2"/>
  <c r="DL631" i="2"/>
  <c r="DM631" i="2"/>
  <c r="DO631" i="2"/>
  <c r="DN631" i="2"/>
  <c r="DK631" i="2"/>
  <c r="DN597" i="2"/>
  <c r="DM597" i="2"/>
  <c r="DL597" i="2"/>
  <c r="DK597" i="2"/>
  <c r="DO597" i="2"/>
  <c r="T104" i="7955"/>
  <c r="T105" i="7955"/>
  <c r="BH57" i="2"/>
  <c r="BF64" i="2"/>
  <c r="DO918" i="2"/>
  <c r="DL918" i="2"/>
  <c r="DK918" i="2"/>
  <c r="DM918" i="2"/>
  <c r="DN918" i="2"/>
  <c r="DN892" i="2"/>
  <c r="DK892" i="2"/>
  <c r="DL892" i="2"/>
  <c r="DM892" i="2"/>
  <c r="DO892" i="2"/>
  <c r="DL926" i="2"/>
  <c r="DK926" i="2"/>
  <c r="DN926" i="2"/>
  <c r="DM926" i="2"/>
  <c r="DO926" i="2"/>
  <c r="DL890" i="2"/>
  <c r="DO890" i="2"/>
  <c r="DM890" i="2"/>
  <c r="DN890" i="2"/>
  <c r="DK890" i="2"/>
  <c r="DN906" i="2"/>
  <c r="DO906" i="2"/>
  <c r="DK906" i="2"/>
  <c r="DL906" i="2"/>
  <c r="DM906" i="2"/>
  <c r="R404" i="7955"/>
  <c r="R405" i="7955"/>
  <c r="R355" i="7955"/>
  <c r="R354" i="7955"/>
  <c r="S205" i="7955"/>
  <c r="S204" i="7955"/>
  <c r="BG47" i="2"/>
  <c r="BG48" i="2"/>
  <c r="BG55" i="2"/>
  <c r="V404" i="7955"/>
  <c r="V405" i="7955"/>
  <c r="Y104" i="7955"/>
  <c r="Y105" i="7955"/>
  <c r="BG68" i="2"/>
  <c r="BG87" i="2"/>
  <c r="BG81" i="2"/>
  <c r="U355" i="7955"/>
  <c r="U354" i="7955"/>
  <c r="U154" i="7955"/>
  <c r="U155" i="7955"/>
  <c r="W505" i="7955"/>
  <c r="W504" i="7955"/>
  <c r="BH78" i="2"/>
  <c r="BJ78" i="2" s="1"/>
  <c r="BH80" i="2"/>
  <c r="BJ80" i="2" s="1"/>
  <c r="BI79" i="2"/>
  <c r="BK79" i="2" s="1"/>
  <c r="BE83" i="2"/>
  <c r="BE86" i="2"/>
  <c r="DM614" i="2"/>
  <c r="DL614" i="2"/>
  <c r="DK614" i="2"/>
  <c r="DN614" i="2"/>
  <c r="DO614" i="2"/>
  <c r="DN601" i="2"/>
  <c r="DM601" i="2"/>
  <c r="DO601" i="2"/>
  <c r="DK601" i="2"/>
  <c r="DL601" i="2"/>
  <c r="DM598" i="2"/>
  <c r="DL598" i="2"/>
  <c r="DO598" i="2"/>
  <c r="DK598" i="2"/>
  <c r="DN598" i="2"/>
  <c r="DK625" i="2"/>
  <c r="DL625" i="2"/>
  <c r="DN625" i="2"/>
  <c r="DM625" i="2"/>
  <c r="DO625" i="2"/>
  <c r="T63" i="7955"/>
  <c r="T65" i="7955" s="1"/>
  <c r="T62" i="7955"/>
  <c r="T154" i="7955"/>
  <c r="T155" i="7955"/>
  <c r="BH43" i="2"/>
  <c r="AQ67" i="7953"/>
  <c r="AR67" i="7953"/>
  <c r="BF46" i="2"/>
  <c r="Q355" i="7955"/>
  <c r="Q354" i="7955"/>
  <c r="DL893" i="2"/>
  <c r="DN893" i="2"/>
  <c r="DO893" i="2"/>
  <c r="DM893" i="2"/>
  <c r="DK893" i="2"/>
  <c r="DM924" i="2"/>
  <c r="DN924" i="2"/>
  <c r="DO924" i="2"/>
  <c r="DK924" i="2"/>
  <c r="DL924" i="2"/>
  <c r="DM899" i="2"/>
  <c r="DO899" i="2"/>
  <c r="DK899" i="2"/>
  <c r="DL899" i="2"/>
  <c r="DN899" i="2"/>
  <c r="DL931" i="2"/>
  <c r="DM931" i="2"/>
  <c r="DN931" i="2"/>
  <c r="DK931" i="2"/>
  <c r="DO931" i="2"/>
  <c r="DN896" i="2"/>
  <c r="DO896" i="2"/>
  <c r="DL896" i="2"/>
  <c r="DM896" i="2"/>
  <c r="DK896" i="2"/>
  <c r="R255" i="7955"/>
  <c r="R254" i="7955"/>
  <c r="X505" i="7955"/>
  <c r="X504" i="7955"/>
  <c r="S62" i="7955"/>
  <c r="S63" i="7955"/>
  <c r="S65" i="7955" s="1"/>
  <c r="S405" i="7955"/>
  <c r="S404" i="7955"/>
  <c r="BG44" i="2"/>
  <c r="BG45" i="2"/>
  <c r="BG60" i="2"/>
  <c r="V62" i="7955"/>
  <c r="V63" i="7955"/>
  <c r="V65" i="7955" s="1"/>
  <c r="V155" i="7955"/>
  <c r="V154" i="7955"/>
  <c r="Y405" i="7955"/>
  <c r="Y404" i="7955"/>
  <c r="Y505" i="7955"/>
  <c r="Y504" i="7955"/>
  <c r="BG80" i="2"/>
  <c r="BK73" i="2" l="1"/>
  <c r="BD47" i="2"/>
  <c r="BK69" i="2"/>
  <c r="BK48" i="2"/>
  <c r="BK44" i="2"/>
  <c r="BM47" i="2"/>
  <c r="BK46" i="2"/>
  <c r="BK49" i="2"/>
  <c r="BK72" i="2"/>
  <c r="BK75" i="2"/>
  <c r="BK42" i="2"/>
  <c r="BK70" i="2"/>
  <c r="BK71" i="2"/>
  <c r="BM74" i="2"/>
  <c r="BJ47" i="2"/>
  <c r="BA124" i="2" s="1"/>
  <c r="BM68" i="2"/>
  <c r="BN85" i="2"/>
  <c r="BJ59" i="2"/>
  <c r="BA136" i="2" s="1"/>
  <c r="BJ50" i="2"/>
  <c r="BA127" i="2" s="1"/>
  <c r="BD85" i="2"/>
  <c r="BN57" i="2"/>
  <c r="BM56" i="2"/>
  <c r="BJ49" i="2"/>
  <c r="BA126" i="2" s="1"/>
  <c r="BJ75" i="2"/>
  <c r="BJ63" i="2"/>
  <c r="BA140" i="2" s="1"/>
  <c r="BM43" i="2"/>
  <c r="BN82" i="2"/>
  <c r="BJ42" i="2"/>
  <c r="BA119" i="2" s="1"/>
  <c r="BM90" i="2"/>
  <c r="BN65" i="2"/>
  <c r="BM60" i="2"/>
  <c r="BD56" i="2"/>
  <c r="BD78" i="2"/>
  <c r="BO78" i="2" s="1"/>
  <c r="BJ71" i="2"/>
  <c r="BN53" i="2"/>
  <c r="BM61" i="2"/>
  <c r="BJ54" i="2"/>
  <c r="BA131" i="2" s="1"/>
  <c r="BM89" i="2"/>
  <c r="BN91" i="2"/>
  <c r="BM55" i="2"/>
  <c r="BJ64" i="2"/>
  <c r="BA141" i="2" s="1"/>
  <c r="BM58" i="2"/>
  <c r="BJ55" i="2"/>
  <c r="BA132" i="2" s="1"/>
  <c r="BN54" i="2"/>
  <c r="M369" i="7950"/>
  <c r="AW369" i="7950"/>
  <c r="AX369" i="7950"/>
  <c r="AZ369" i="7950"/>
  <c r="AH365" i="7950" s="1"/>
  <c r="AY369" i="7950"/>
  <c r="AH364" i="7950" s="1"/>
  <c r="BM54" i="2"/>
  <c r="BJ45" i="2"/>
  <c r="BA122" i="2" s="1"/>
  <c r="BN64" i="2"/>
  <c r="BM91" i="2"/>
  <c r="BN43" i="2"/>
  <c r="BM53" i="2"/>
  <c r="BD89" i="2"/>
  <c r="BJ72" i="2"/>
  <c r="BJ60" i="2"/>
  <c r="BA137" i="2" s="1"/>
  <c r="BM79" i="2"/>
  <c r="BN61" i="2"/>
  <c r="BM65" i="2"/>
  <c r="BM45" i="2"/>
  <c r="BN48" i="2"/>
  <c r="BD54" i="2"/>
  <c r="BN80" i="2"/>
  <c r="BD45" i="2"/>
  <c r="BN68" i="2"/>
  <c r="BM44" i="2"/>
  <c r="BJ53" i="2"/>
  <c r="BA130" i="2" s="1"/>
  <c r="BJ56" i="2"/>
  <c r="BA133" i="2" s="1"/>
  <c r="BJ57" i="2"/>
  <c r="BA134" i="2" s="1"/>
  <c r="BN46" i="2"/>
  <c r="BN72" i="2"/>
  <c r="BN42" i="2"/>
  <c r="BN89" i="2"/>
  <c r="BM72" i="2"/>
  <c r="BM71" i="2"/>
  <c r="BD46" i="2"/>
  <c r="BD74" i="2"/>
  <c r="BM42" i="2"/>
  <c r="BD76" i="2"/>
  <c r="BN62" i="2"/>
  <c r="BJ62" i="2"/>
  <c r="BA139" i="2" s="1"/>
  <c r="BM84" i="2"/>
  <c r="BM73" i="2"/>
  <c r="BJ85" i="2"/>
  <c r="BD60" i="2"/>
  <c r="BM88" i="2"/>
  <c r="BN84" i="2"/>
  <c r="BN51" i="2"/>
  <c r="BJ43" i="2"/>
  <c r="BA120" i="2" s="1"/>
  <c r="BM75" i="2"/>
  <c r="BD55" i="2"/>
  <c r="BM48" i="2"/>
  <c r="BJ61" i="2"/>
  <c r="BA138" i="2" s="1"/>
  <c r="BN49" i="2"/>
  <c r="BD73" i="2"/>
  <c r="BN71" i="2"/>
  <c r="BN90" i="2"/>
  <c r="BJ84" i="2"/>
  <c r="BM77" i="2"/>
  <c r="BM49" i="2"/>
  <c r="BJ87" i="2"/>
  <c r="BJ52" i="2"/>
  <c r="BA129" i="2" s="1"/>
  <c r="BK62" i="2"/>
  <c r="BM51" i="2"/>
  <c r="BM78" i="2"/>
  <c r="BD75" i="2"/>
  <c r="BJ48" i="2"/>
  <c r="BA125" i="2" s="1"/>
  <c r="BD79" i="2"/>
  <c r="BM62" i="2"/>
  <c r="BJ70" i="2"/>
  <c r="BD88" i="2"/>
  <c r="BD51" i="2"/>
  <c r="BO51" i="2" s="1"/>
  <c r="BM76" i="2"/>
  <c r="BK47" i="2"/>
  <c r="BN76" i="2"/>
  <c r="BM63" i="2"/>
  <c r="BJ89" i="2"/>
  <c r="BD53" i="2"/>
  <c r="BM82" i="2"/>
  <c r="BD57" i="2"/>
  <c r="BJ91" i="2"/>
  <c r="BD49" i="2"/>
  <c r="BD82" i="2"/>
  <c r="BM59" i="2"/>
  <c r="BN59" i="2"/>
  <c r="BN77" i="2"/>
  <c r="BJ74" i="2"/>
  <c r="BN44" i="2"/>
  <c r="BN88" i="2"/>
  <c r="BD48" i="2"/>
  <c r="BD71" i="2"/>
  <c r="BD63" i="2"/>
  <c r="BD77" i="2"/>
  <c r="BN74" i="2"/>
  <c r="BN58" i="2"/>
  <c r="BJ69" i="2"/>
  <c r="BJ68" i="2"/>
  <c r="BJ77" i="2"/>
  <c r="BN79" i="2"/>
  <c r="BJ83" i="2"/>
  <c r="BD91" i="2"/>
  <c r="BD42" i="2"/>
  <c r="BK43" i="2"/>
  <c r="BJ90" i="2"/>
  <c r="BD61" i="2"/>
  <c r="BD68" i="2"/>
  <c r="BJ86" i="2"/>
  <c r="BD43" i="2"/>
  <c r="DI935" i="2"/>
  <c r="DV937" i="2" s="1"/>
  <c r="BD62" i="2"/>
  <c r="S212" i="7955"/>
  <c r="S213" i="7955"/>
  <c r="S215" i="7955" s="1"/>
  <c r="Q162" i="7955"/>
  <c r="Q163" i="7955"/>
  <c r="BN75" i="2"/>
  <c r="T412" i="7955"/>
  <c r="T413" i="7955"/>
  <c r="T415" i="7955" s="1"/>
  <c r="W512" i="7955"/>
  <c r="W513" i="7955"/>
  <c r="W515" i="7955" s="1"/>
  <c r="BK65" i="2"/>
  <c r="BN47" i="2"/>
  <c r="Y262" i="7955"/>
  <c r="Y263" i="7955"/>
  <c r="Y265" i="7955" s="1"/>
  <c r="BD50" i="2"/>
  <c r="BN73" i="2"/>
  <c r="BN63" i="2"/>
  <c r="X262" i="7955"/>
  <c r="X263" i="7955"/>
  <c r="X265" i="7955" s="1"/>
  <c r="BJ79" i="2"/>
  <c r="BN56" i="2"/>
  <c r="X412" i="7955"/>
  <c r="X413" i="7955"/>
  <c r="X415" i="7955" s="1"/>
  <c r="BD80" i="2"/>
  <c r="BN55" i="2"/>
  <c r="Y313" i="7955"/>
  <c r="Y315" i="7955" s="1"/>
  <c r="Y312" i="7955"/>
  <c r="R212" i="7955"/>
  <c r="R213" i="7955"/>
  <c r="R215" i="7955" s="1"/>
  <c r="Q65" i="7955"/>
  <c r="AQ63" i="7955"/>
  <c r="V413" i="7955"/>
  <c r="V415" i="7955" s="1"/>
  <c r="V412" i="7955"/>
  <c r="W212" i="7955"/>
  <c r="W213" i="7955"/>
  <c r="W215" i="7955" s="1"/>
  <c r="BD65" i="2"/>
  <c r="BD44" i="2"/>
  <c r="Q112" i="7955"/>
  <c r="Q113" i="7955"/>
  <c r="BN60" i="2"/>
  <c r="S362" i="7955"/>
  <c r="S363" i="7955"/>
  <c r="S365" i="7955" s="1"/>
  <c r="Q313" i="7955"/>
  <c r="Q312" i="7955"/>
  <c r="BK74" i="2"/>
  <c r="U313" i="7955"/>
  <c r="U315" i="7955" s="1"/>
  <c r="U312" i="7955"/>
  <c r="BK55" i="2"/>
  <c r="Y162" i="7955"/>
  <c r="Y163" i="7955"/>
  <c r="Y165" i="7955" s="1"/>
  <c r="V512" i="7955"/>
  <c r="V513" i="7955"/>
  <c r="V515" i="7955" s="1"/>
  <c r="BJ76" i="2"/>
  <c r="V363" i="7955"/>
  <c r="V365" i="7955" s="1"/>
  <c r="V362" i="7955"/>
  <c r="BJ65" i="2"/>
  <c r="BA142" i="2" s="1"/>
  <c r="BK53" i="2"/>
  <c r="BD84" i="2"/>
  <c r="T163" i="7955"/>
  <c r="T165" i="7955" s="1"/>
  <c r="T162" i="7955"/>
  <c r="V112" i="7955"/>
  <c r="V113" i="7955"/>
  <c r="V115" i="7955" s="1"/>
  <c r="AB512" i="7955"/>
  <c r="AB513" i="7955"/>
  <c r="AB515" i="7955" s="1"/>
  <c r="DI889" i="2"/>
  <c r="BD64" i="2"/>
  <c r="BD90" i="2"/>
  <c r="W363" i="7955"/>
  <c r="W365" i="7955" s="1"/>
  <c r="W362" i="7955"/>
  <c r="Y363" i="7955"/>
  <c r="Y365" i="7955" s="1"/>
  <c r="Y362" i="7955"/>
  <c r="S162" i="7955"/>
  <c r="S163" i="7955"/>
  <c r="S165" i="7955" s="1"/>
  <c r="BM81" i="2"/>
  <c r="BD81" i="2"/>
  <c r="BN81" i="2"/>
  <c r="BD87" i="2"/>
  <c r="BM87" i="2"/>
  <c r="BN87" i="2"/>
  <c r="S112" i="7955"/>
  <c r="S113" i="7955"/>
  <c r="S115" i="7955" s="1"/>
  <c r="Z512" i="7955"/>
  <c r="Z513" i="7955"/>
  <c r="Z515" i="7955" s="1"/>
  <c r="DI634" i="2"/>
  <c r="W412" i="7955"/>
  <c r="W413" i="7955"/>
  <c r="W415" i="7955" s="1"/>
  <c r="V313" i="7955"/>
  <c r="V315" i="7955" s="1"/>
  <c r="V312" i="7955"/>
  <c r="R162" i="7955"/>
  <c r="R163" i="7955"/>
  <c r="R165" i="7955" s="1"/>
  <c r="T362" i="7955"/>
  <c r="T363" i="7955"/>
  <c r="T365" i="7955" s="1"/>
  <c r="BD59" i="2"/>
  <c r="V263" i="7955"/>
  <c r="V265" i="7955" s="1"/>
  <c r="V262" i="7955"/>
  <c r="U263" i="7955"/>
  <c r="U265" i="7955" s="1"/>
  <c r="U262" i="7955"/>
  <c r="BN83" i="2"/>
  <c r="BD83" i="2"/>
  <c r="BM83" i="2"/>
  <c r="U112" i="7955"/>
  <c r="U113" i="7955"/>
  <c r="U115" i="7955" s="1"/>
  <c r="X512" i="7955"/>
  <c r="X513" i="7955"/>
  <c r="X515" i="7955" s="1"/>
  <c r="Y113" i="7955"/>
  <c r="Y115" i="7955" s="1"/>
  <c r="Y112" i="7955"/>
  <c r="R362" i="7955"/>
  <c r="R363" i="7955"/>
  <c r="R365" i="7955" s="1"/>
  <c r="T112" i="7955"/>
  <c r="T113" i="7955"/>
  <c r="T115" i="7955" s="1"/>
  <c r="T512" i="7955"/>
  <c r="T513" i="7955"/>
  <c r="T515" i="7955" s="1"/>
  <c r="W262" i="7955"/>
  <c r="W263" i="7955"/>
  <c r="W265" i="7955" s="1"/>
  <c r="X312" i="7955"/>
  <c r="X313" i="7955"/>
  <c r="X315" i="7955" s="1"/>
  <c r="BD72" i="2"/>
  <c r="Q213" i="7955"/>
  <c r="Q212" i="7955"/>
  <c r="BD58" i="2"/>
  <c r="BJ82" i="2"/>
  <c r="W112" i="7955"/>
  <c r="W113" i="7955"/>
  <c r="W115" i="7955" s="1"/>
  <c r="AD512" i="7955"/>
  <c r="AD513" i="7955"/>
  <c r="AD515" i="7955" s="1"/>
  <c r="Y512" i="7955"/>
  <c r="Y513" i="7955"/>
  <c r="Y515" i="7955" s="1"/>
  <c r="Q362" i="7955"/>
  <c r="Q363" i="7955"/>
  <c r="U162" i="7955"/>
  <c r="U163" i="7955"/>
  <c r="U165" i="7955" s="1"/>
  <c r="W313" i="7955"/>
  <c r="W315" i="7955" s="1"/>
  <c r="W312" i="7955"/>
  <c r="U412" i="7955"/>
  <c r="U413" i="7955"/>
  <c r="U415" i="7955" s="1"/>
  <c r="X212" i="7955"/>
  <c r="X213" i="7955"/>
  <c r="X215" i="7955" s="1"/>
  <c r="BN50" i="2"/>
  <c r="BM50" i="2"/>
  <c r="BN45" i="2"/>
  <c r="R512" i="7955"/>
  <c r="R513" i="7955"/>
  <c r="R515" i="7955" s="1"/>
  <c r="T212" i="7955"/>
  <c r="T213" i="7955"/>
  <c r="T215" i="7955" s="1"/>
  <c r="BM46" i="2"/>
  <c r="R53" i="3"/>
  <c r="U53" i="3" s="1"/>
  <c r="S313" i="7955"/>
  <c r="S315" i="7955" s="1"/>
  <c r="S312" i="7955"/>
  <c r="X162" i="7955"/>
  <c r="X163" i="7955"/>
  <c r="X165" i="7955" s="1"/>
  <c r="BK68" i="2"/>
  <c r="BN52" i="2"/>
  <c r="BD52" i="2"/>
  <c r="AA513" i="7955"/>
  <c r="AA515" i="7955" s="1"/>
  <c r="AA512" i="7955"/>
  <c r="T262" i="7955"/>
  <c r="T263" i="7955"/>
  <c r="T265" i="7955" s="1"/>
  <c r="BN69" i="2"/>
  <c r="BD69" i="2"/>
  <c r="BM69" i="2"/>
  <c r="U513" i="7955"/>
  <c r="U515" i="7955" s="1"/>
  <c r="U512" i="7955"/>
  <c r="Y213" i="7955"/>
  <c r="Y215" i="7955" s="1"/>
  <c r="Y212" i="7955"/>
  <c r="Q262" i="7955"/>
  <c r="Q263" i="7955"/>
  <c r="AS70" i="7953"/>
  <c r="AS69" i="7953"/>
  <c r="W162" i="7955"/>
  <c r="W163" i="7955"/>
  <c r="W165" i="7955" s="1"/>
  <c r="BN142" i="2"/>
  <c r="BH130" i="2"/>
  <c r="BL135" i="2"/>
  <c r="BO141" i="2"/>
  <c r="BI134" i="2"/>
  <c r="BG128" i="2"/>
  <c r="BK125" i="2"/>
  <c r="BJ122" i="2"/>
  <c r="BN133" i="2"/>
  <c r="BG136" i="2"/>
  <c r="BL138" i="2"/>
  <c r="BO133" i="2"/>
  <c r="BN136" i="2"/>
  <c r="BQ138" i="2"/>
  <c r="BN132" i="2"/>
  <c r="BP134" i="2"/>
  <c r="BG133" i="2"/>
  <c r="BK123" i="2"/>
  <c r="BM130" i="2"/>
  <c r="BJ120" i="2"/>
  <c r="BJ124" i="2"/>
  <c r="BJ127" i="2"/>
  <c r="BN122" i="2"/>
  <c r="BJ119" i="2"/>
  <c r="BK119" i="2"/>
  <c r="BJ141" i="2"/>
  <c r="BI121" i="2"/>
  <c r="BJ140" i="2"/>
  <c r="BO124" i="2"/>
  <c r="BK139" i="2"/>
  <c r="BI133" i="2"/>
  <c r="BP119" i="2"/>
  <c r="BO123" i="2"/>
  <c r="BJ142" i="2"/>
  <c r="BN121" i="2"/>
  <c r="BK142" i="2"/>
  <c r="BJ130" i="2"/>
  <c r="BM121" i="2"/>
  <c r="BN126" i="2"/>
  <c r="BO137" i="2"/>
  <c r="BP123" i="2"/>
  <c r="BK136" i="2"/>
  <c r="BL124" i="2"/>
  <c r="BL131" i="2"/>
  <c r="BG122" i="2"/>
  <c r="BI124" i="2"/>
  <c r="BH137" i="2"/>
  <c r="BI122" i="2"/>
  <c r="BO140" i="2"/>
  <c r="BQ126" i="2"/>
  <c r="BQ120" i="2"/>
  <c r="BL132" i="2"/>
  <c r="BI128" i="2"/>
  <c r="BO129" i="2"/>
  <c r="BQ128" i="2"/>
  <c r="BQ129" i="2"/>
  <c r="BG139" i="2"/>
  <c r="BN125" i="2"/>
  <c r="BP122" i="2"/>
  <c r="BO134" i="2"/>
  <c r="BJ134" i="2"/>
  <c r="BM119" i="2"/>
  <c r="BM122" i="2"/>
  <c r="BH134" i="2"/>
  <c r="BN119" i="2"/>
  <c r="BO121" i="2"/>
  <c r="BJ133" i="2"/>
  <c r="BP125" i="2"/>
  <c r="BH120" i="2"/>
  <c r="BP127" i="2"/>
  <c r="BG124" i="2"/>
  <c r="BQ137" i="2"/>
  <c r="BG132" i="2"/>
  <c r="BI141" i="2"/>
  <c r="BJ128" i="2"/>
  <c r="BP120" i="2"/>
  <c r="BK133" i="2"/>
  <c r="BP140" i="2"/>
  <c r="BO128" i="2"/>
  <c r="BO130" i="2"/>
  <c r="BN137" i="2"/>
  <c r="BL130" i="2"/>
  <c r="BN140" i="2"/>
  <c r="BJ137" i="2"/>
  <c r="BL120" i="2"/>
  <c r="BQ119" i="2"/>
  <c r="BI131" i="2"/>
  <c r="BI129" i="2"/>
  <c r="BK141" i="2"/>
  <c r="BH131" i="2"/>
  <c r="BI140" i="2"/>
  <c r="BK138" i="2"/>
  <c r="BM138" i="2"/>
  <c r="BL137" i="2"/>
  <c r="BL126" i="2"/>
  <c r="BH122" i="2"/>
  <c r="BM135" i="2"/>
  <c r="BQ130" i="2"/>
  <c r="BQ141" i="2"/>
  <c r="BM134" i="2"/>
  <c r="BO135" i="2"/>
  <c r="BL141" i="2"/>
  <c r="BQ127" i="2"/>
  <c r="BN120" i="2"/>
  <c r="BH142" i="2"/>
  <c r="BJ135" i="2"/>
  <c r="BI142" i="2"/>
  <c r="BH141" i="2"/>
  <c r="BM128" i="2"/>
  <c r="BG125" i="2"/>
  <c r="BN141" i="2"/>
  <c r="BG123" i="2"/>
  <c r="BN134" i="2"/>
  <c r="BG127" i="2"/>
  <c r="BN130" i="2"/>
  <c r="BN128" i="2"/>
  <c r="BQ133" i="2"/>
  <c r="BP139" i="2"/>
  <c r="BG142" i="2"/>
  <c r="BO132" i="2"/>
  <c r="BI119" i="2"/>
  <c r="BJ125" i="2"/>
  <c r="BJ139" i="2"/>
  <c r="BG120" i="2"/>
  <c r="BP126" i="2"/>
  <c r="BJ132" i="2"/>
  <c r="BO138" i="2"/>
  <c r="BI137" i="2"/>
  <c r="BL123" i="2"/>
  <c r="BN135" i="2"/>
  <c r="BL133" i="2"/>
  <c r="BO131" i="2"/>
  <c r="BJ138" i="2"/>
  <c r="BH121" i="2"/>
  <c r="BI123" i="2"/>
  <c r="BN131" i="2"/>
  <c r="BM132" i="2"/>
  <c r="BH136" i="2"/>
  <c r="BN127" i="2"/>
  <c r="BM140" i="2"/>
  <c r="BH119" i="2"/>
  <c r="BH124" i="2"/>
  <c r="BQ122" i="2"/>
  <c r="BI139" i="2"/>
  <c r="BG138" i="2"/>
  <c r="BI132" i="2"/>
  <c r="BL127" i="2"/>
  <c r="BQ131" i="2"/>
  <c r="BI125" i="2"/>
  <c r="BI126" i="2"/>
  <c r="BN129" i="2"/>
  <c r="BP138" i="2"/>
  <c r="BK124" i="2"/>
  <c r="BL134" i="2"/>
  <c r="BO127" i="2"/>
  <c r="BH140" i="2"/>
  <c r="BL139" i="2"/>
  <c r="BH138" i="2"/>
  <c r="BH125" i="2"/>
  <c r="BP141" i="2"/>
  <c r="BK127" i="2"/>
  <c r="BK134" i="2"/>
  <c r="BO142" i="2"/>
  <c r="BM125" i="2"/>
  <c r="BO122" i="2"/>
  <c r="BI138" i="2"/>
  <c r="BP142" i="2"/>
  <c r="BM142" i="2"/>
  <c r="BQ139" i="2"/>
  <c r="BI130" i="2"/>
  <c r="BL122" i="2"/>
  <c r="BM124" i="2"/>
  <c r="BQ125" i="2"/>
  <c r="BQ132" i="2"/>
  <c r="BL128" i="2"/>
  <c r="BK120" i="2"/>
  <c r="BG137" i="2"/>
  <c r="BP121" i="2"/>
  <c r="BP137" i="2"/>
  <c r="BG134" i="2"/>
  <c r="BP129" i="2"/>
  <c r="BQ134" i="2"/>
  <c r="BP136" i="2"/>
  <c r="BG126" i="2"/>
  <c r="BI135" i="2"/>
  <c r="BH123" i="2"/>
  <c r="BO119" i="2"/>
  <c r="BM139" i="2"/>
  <c r="BP130" i="2"/>
  <c r="BM137" i="2"/>
  <c r="BL129" i="2"/>
  <c r="BJ121" i="2"/>
  <c r="BL136" i="2"/>
  <c r="BH126" i="2"/>
  <c r="BP124" i="2"/>
  <c r="BK122" i="2"/>
  <c r="BQ121" i="2"/>
  <c r="BK131" i="2"/>
  <c r="BK126" i="2"/>
  <c r="BK137" i="2"/>
  <c r="BK129" i="2"/>
  <c r="BO120" i="2"/>
  <c r="BG130" i="2"/>
  <c r="BG141" i="2"/>
  <c r="BI120" i="2"/>
  <c r="BL142" i="2"/>
  <c r="BP133" i="2"/>
  <c r="BN123" i="2"/>
  <c r="BN139" i="2"/>
  <c r="BK135" i="2"/>
  <c r="BM126" i="2"/>
  <c r="BJ136" i="2"/>
  <c r="BN138" i="2"/>
  <c r="BQ140" i="2"/>
  <c r="BN124" i="2"/>
  <c r="BG140" i="2"/>
  <c r="BK121" i="2"/>
  <c r="BM127" i="2"/>
  <c r="BJ126" i="2"/>
  <c r="BJ129" i="2"/>
  <c r="BO126" i="2"/>
  <c r="BM136" i="2"/>
  <c r="BK140" i="2"/>
  <c r="BK128" i="2"/>
  <c r="BQ135" i="2"/>
  <c r="BM120" i="2"/>
  <c r="BJ123" i="2"/>
  <c r="BH129" i="2"/>
  <c r="BM129" i="2"/>
  <c r="BH132" i="2"/>
  <c r="BQ136" i="2"/>
  <c r="BM133" i="2"/>
  <c r="BI127" i="2"/>
  <c r="BP135" i="2"/>
  <c r="BG129" i="2"/>
  <c r="BJ131" i="2"/>
  <c r="BO139" i="2"/>
  <c r="BG121" i="2"/>
  <c r="BK130" i="2"/>
  <c r="BQ123" i="2"/>
  <c r="BL125" i="2"/>
  <c r="BH127" i="2"/>
  <c r="BQ142" i="2"/>
  <c r="BG131" i="2"/>
  <c r="BL121" i="2"/>
  <c r="BM141" i="2"/>
  <c r="BH128" i="2"/>
  <c r="BM131" i="2"/>
  <c r="BK132" i="2"/>
  <c r="BL119" i="2"/>
  <c r="BO136" i="2"/>
  <c r="BQ124" i="2"/>
  <c r="BG135" i="2"/>
  <c r="BH135" i="2"/>
  <c r="BG119" i="2"/>
  <c r="BL140" i="2"/>
  <c r="BH139" i="2"/>
  <c r="BP128" i="2"/>
  <c r="BH133" i="2"/>
  <c r="BP132" i="2"/>
  <c r="BI136" i="2"/>
  <c r="BO125" i="2"/>
  <c r="BP131" i="2"/>
  <c r="BM123" i="2"/>
  <c r="V212" i="7955"/>
  <c r="V213" i="7955"/>
  <c r="V215" i="7955" s="1"/>
  <c r="DI921" i="2"/>
  <c r="U213" i="7955"/>
  <c r="U215" i="7955" s="1"/>
  <c r="U212" i="7955"/>
  <c r="S513" i="7955"/>
  <c r="S515" i="7955" s="1"/>
  <c r="S512" i="7955"/>
  <c r="Q512" i="7955"/>
  <c r="Q513" i="7955"/>
  <c r="AE513" i="7955"/>
  <c r="AE515" i="7955" s="1"/>
  <c r="AE512" i="7955"/>
  <c r="S262" i="7955"/>
  <c r="S263" i="7955"/>
  <c r="S265" i="7955" s="1"/>
  <c r="DI620" i="2"/>
  <c r="BM64" i="2"/>
  <c r="AS71" i="7953"/>
  <c r="BM57" i="2"/>
  <c r="S413" i="7955"/>
  <c r="S415" i="7955" s="1"/>
  <c r="S412" i="7955"/>
  <c r="AC513" i="7955"/>
  <c r="AC515" i="7955" s="1"/>
  <c r="AC512" i="7955"/>
  <c r="DI588" i="2"/>
  <c r="R262" i="7955"/>
  <c r="R263" i="7955"/>
  <c r="R265" i="7955" s="1"/>
  <c r="U362" i="7955"/>
  <c r="U363" i="7955"/>
  <c r="U365" i="7955" s="1"/>
  <c r="Y413" i="7955"/>
  <c r="Y415" i="7955" s="1"/>
  <c r="Y412" i="7955"/>
  <c r="V162" i="7955"/>
  <c r="V163" i="7955"/>
  <c r="V165" i="7955" s="1"/>
  <c r="BN86" i="2"/>
  <c r="BD86" i="2"/>
  <c r="BM86" i="2"/>
  <c r="R412" i="7955"/>
  <c r="R413" i="7955"/>
  <c r="R415" i="7955" s="1"/>
  <c r="BJ81" i="2"/>
  <c r="R112" i="7955"/>
  <c r="R113" i="7955"/>
  <c r="R115" i="7955" s="1"/>
  <c r="BM70" i="2"/>
  <c r="BN70" i="2"/>
  <c r="BD70" i="2"/>
  <c r="X113" i="7955"/>
  <c r="X115" i="7955" s="1"/>
  <c r="X112" i="7955"/>
  <c r="Q413" i="7955"/>
  <c r="Q412" i="7955"/>
  <c r="T312" i="7955"/>
  <c r="T313" i="7955"/>
  <c r="T315" i="7955" s="1"/>
  <c r="R313" i="7955"/>
  <c r="R315" i="7955" s="1"/>
  <c r="R312" i="7955"/>
  <c r="X363" i="7955"/>
  <c r="X365" i="7955" s="1"/>
  <c r="X362" i="7955"/>
  <c r="BJ88" i="2"/>
  <c r="BM52" i="2"/>
  <c r="BO47" i="2" l="1"/>
  <c r="BO85" i="2"/>
  <c r="BO57" i="2"/>
  <c r="BO65" i="2"/>
  <c r="BO56" i="2"/>
  <c r="BO49" i="2"/>
  <c r="BO60" i="2"/>
  <c r="BO82" i="2"/>
  <c r="BO91" i="2"/>
  <c r="BO53" i="2"/>
  <c r="BO84" i="2"/>
  <c r="BO42" i="2"/>
  <c r="BO71" i="2"/>
  <c r="BO54" i="2"/>
  <c r="BO89" i="2"/>
  <c r="BO80" i="2"/>
  <c r="BO72" i="2"/>
  <c r="BO76" i="2"/>
  <c r="BO48" i="2"/>
  <c r="BO88" i="2"/>
  <c r="BO90" i="2"/>
  <c r="BO68" i="2"/>
  <c r="BO61" i="2"/>
  <c r="BO43" i="2"/>
  <c r="BO64" i="2"/>
  <c r="BO62" i="2"/>
  <c r="BO46" i="2"/>
  <c r="BO45" i="2"/>
  <c r="BO58" i="2"/>
  <c r="BO44" i="2"/>
  <c r="BO74" i="2"/>
  <c r="BO73" i="2"/>
  <c r="BO55" i="2"/>
  <c r="BO75" i="2"/>
  <c r="BO79" i="2"/>
  <c r="BO59" i="2"/>
  <c r="BO77" i="2"/>
  <c r="BO63" i="2"/>
  <c r="BO81" i="2"/>
  <c r="DV936" i="2"/>
  <c r="DX936" i="2" s="1"/>
  <c r="CJ362" i="2"/>
  <c r="BO87" i="2"/>
  <c r="CJ361" i="2"/>
  <c r="CJ352" i="2"/>
  <c r="CJ358" i="2"/>
  <c r="AJ68" i="2"/>
  <c r="AJ70" i="2" s="1"/>
  <c r="BA52" i="2" s="1"/>
  <c r="P45" i="2"/>
  <c r="CJ355" i="2"/>
  <c r="CJ366" i="2"/>
  <c r="CJ363" i="2"/>
  <c r="CJ343" i="2"/>
  <c r="CI343" i="2" s="1"/>
  <c r="CJ55" i="2"/>
  <c r="BO69" i="2"/>
  <c r="AR71" i="7953"/>
  <c r="AQ71" i="7953"/>
  <c r="CJ50" i="2"/>
  <c r="CJ62" i="2"/>
  <c r="Q315" i="7955"/>
  <c r="AQ313" i="7955"/>
  <c r="Q415" i="7955"/>
  <c r="AQ413" i="7955"/>
  <c r="CJ350" i="2"/>
  <c r="CJ353" i="2"/>
  <c r="CJ347" i="2"/>
  <c r="DV923" i="2"/>
  <c r="DV922" i="2"/>
  <c r="DV924" i="2"/>
  <c r="BZ162" i="2"/>
  <c r="CC162" i="2" s="1"/>
  <c r="BZ153" i="2"/>
  <c r="CC153" i="2" s="1"/>
  <c r="BZ155" i="2"/>
  <c r="CC155" i="2" s="1"/>
  <c r="BZ152" i="2"/>
  <c r="CC152" i="2" s="1"/>
  <c r="BZ158" i="2"/>
  <c r="CC158" i="2" s="1"/>
  <c r="BZ163" i="2"/>
  <c r="CC163" i="2" s="1"/>
  <c r="BZ154" i="2"/>
  <c r="CC154" i="2" s="1"/>
  <c r="BZ147" i="2"/>
  <c r="CC147" i="2" s="1"/>
  <c r="BZ190" i="2"/>
  <c r="CC190" i="2" s="1"/>
  <c r="BZ186" i="2"/>
  <c r="CC186" i="2" s="1"/>
  <c r="BZ156" i="2"/>
  <c r="CC156" i="2" s="1"/>
  <c r="BZ148" i="2"/>
  <c r="CC148" i="2" s="1"/>
  <c r="BZ195" i="2"/>
  <c r="CC195" i="2" s="1"/>
  <c r="BZ160" i="2"/>
  <c r="CC160" i="2" s="1"/>
  <c r="BZ166" i="2"/>
  <c r="CC166" i="2" s="1"/>
  <c r="BZ193" i="2"/>
  <c r="CC193" i="2" s="1"/>
  <c r="BZ194" i="2"/>
  <c r="CC194" i="2" s="1"/>
  <c r="BZ167" i="2"/>
  <c r="CC167" i="2" s="1"/>
  <c r="BZ146" i="2"/>
  <c r="CC146" i="2" s="1"/>
  <c r="BZ164" i="2"/>
  <c r="CC164" i="2" s="1"/>
  <c r="BZ165" i="2"/>
  <c r="CC165" i="2" s="1"/>
  <c r="BZ161" i="2"/>
  <c r="CC161" i="2" s="1"/>
  <c r="BZ151" i="2"/>
  <c r="CC151" i="2" s="1"/>
  <c r="BZ169" i="2"/>
  <c r="CC169" i="2" s="1"/>
  <c r="BZ187" i="2"/>
  <c r="CC187" i="2" s="1"/>
  <c r="BZ191" i="2"/>
  <c r="CC191" i="2" s="1"/>
  <c r="BZ192" i="2"/>
  <c r="CC192" i="2" s="1"/>
  <c r="BZ150" i="2"/>
  <c r="CC150" i="2" s="1"/>
  <c r="BZ188" i="2"/>
  <c r="CC188" i="2" s="1"/>
  <c r="BZ149" i="2"/>
  <c r="CC149" i="2" s="1"/>
  <c r="BZ159" i="2"/>
  <c r="CC159" i="2" s="1"/>
  <c r="BZ168" i="2"/>
  <c r="CC168" i="2" s="1"/>
  <c r="BZ157" i="2"/>
  <c r="CC157" i="2" s="1"/>
  <c r="BZ189" i="2"/>
  <c r="CC189" i="2" s="1"/>
  <c r="BU146" i="2"/>
  <c r="BU193" i="2"/>
  <c r="BU161" i="2"/>
  <c r="BU153" i="2"/>
  <c r="BU162" i="2"/>
  <c r="BU152" i="2"/>
  <c r="BU159" i="2"/>
  <c r="BU168" i="2"/>
  <c r="BU187" i="2"/>
  <c r="BU188" i="2"/>
  <c r="BU192" i="2"/>
  <c r="BU160" i="2"/>
  <c r="BU186" i="2"/>
  <c r="BU167" i="2"/>
  <c r="BU169" i="2"/>
  <c r="BU148" i="2"/>
  <c r="BU154" i="2"/>
  <c r="BU158" i="2"/>
  <c r="BU163" i="2"/>
  <c r="BU194" i="2"/>
  <c r="BU149" i="2"/>
  <c r="BU189" i="2"/>
  <c r="BU151" i="2"/>
  <c r="BU155" i="2"/>
  <c r="BU164" i="2"/>
  <c r="BU191" i="2"/>
  <c r="BU157" i="2"/>
  <c r="BU150" i="2"/>
  <c r="BU190" i="2"/>
  <c r="BU165" i="2"/>
  <c r="BU156" i="2"/>
  <c r="BU195" i="2"/>
  <c r="BU166" i="2"/>
  <c r="BU147" i="2"/>
  <c r="AS68" i="7953"/>
  <c r="CJ44" i="2"/>
  <c r="CJ57" i="2"/>
  <c r="CJ59" i="2"/>
  <c r="CJ60" i="2"/>
  <c r="AJ69" i="2"/>
  <c r="CJ354" i="2"/>
  <c r="CJ349" i="2"/>
  <c r="CJ348" i="2"/>
  <c r="BX195" i="2"/>
  <c r="BW189" i="2"/>
  <c r="BW151" i="2"/>
  <c r="BW149" i="2"/>
  <c r="BW162" i="2"/>
  <c r="BX158" i="2"/>
  <c r="BW190" i="2"/>
  <c r="BW150" i="2"/>
  <c r="BW154" i="2"/>
  <c r="BW191" i="2"/>
  <c r="BW186" i="2"/>
  <c r="BX165" i="2"/>
  <c r="BX153" i="2"/>
  <c r="BW168" i="2"/>
  <c r="BW153" i="2"/>
  <c r="BW163" i="2"/>
  <c r="BW194" i="2"/>
  <c r="BW159" i="2"/>
  <c r="BW188" i="2"/>
  <c r="BW187" i="2"/>
  <c r="BW158" i="2"/>
  <c r="BW161" i="2"/>
  <c r="BX162" i="2"/>
  <c r="BX148" i="2"/>
  <c r="BX149" i="2"/>
  <c r="BW164" i="2"/>
  <c r="BX161" i="2"/>
  <c r="BX192" i="2"/>
  <c r="BX193" i="2"/>
  <c r="BX189" i="2"/>
  <c r="BX155" i="2"/>
  <c r="BW160" i="2"/>
  <c r="BX156" i="2"/>
  <c r="BW156" i="2"/>
  <c r="BX150" i="2"/>
  <c r="BX157" i="2"/>
  <c r="BX194" i="2"/>
  <c r="BX159" i="2"/>
  <c r="BX152" i="2"/>
  <c r="BX160" i="2"/>
  <c r="BX166" i="2"/>
  <c r="BX190" i="2"/>
  <c r="BW165" i="2"/>
  <c r="BX186" i="2"/>
  <c r="BW195" i="2"/>
  <c r="BX167" i="2"/>
  <c r="BW192" i="2"/>
  <c r="BW169" i="2"/>
  <c r="BX169" i="2"/>
  <c r="BW146" i="2"/>
  <c r="BW193" i="2"/>
  <c r="BX191" i="2"/>
  <c r="BX163" i="2"/>
  <c r="BX151" i="2"/>
  <c r="BX147" i="2"/>
  <c r="BW155" i="2"/>
  <c r="BX168" i="2"/>
  <c r="BW157" i="2"/>
  <c r="BX164" i="2"/>
  <c r="BW148" i="2"/>
  <c r="BX146" i="2"/>
  <c r="BW166" i="2"/>
  <c r="BW147" i="2"/>
  <c r="BX187" i="2"/>
  <c r="BW152" i="2"/>
  <c r="BX188" i="2"/>
  <c r="BX154" i="2"/>
  <c r="BW167" i="2"/>
  <c r="AQ69" i="7953"/>
  <c r="AR69" i="7953"/>
  <c r="CJ63" i="2"/>
  <c r="CJ47" i="2"/>
  <c r="CJ65" i="2"/>
  <c r="BO50" i="2"/>
  <c r="CJ49" i="2"/>
  <c r="CJ356" i="2"/>
  <c r="CJ357" i="2"/>
  <c r="CJ364" i="2"/>
  <c r="DX937" i="2"/>
  <c r="DY937" i="2"/>
  <c r="CJ61" i="2"/>
  <c r="CJ51" i="2"/>
  <c r="CJ52" i="2"/>
  <c r="DV893" i="2"/>
  <c r="DV892" i="2"/>
  <c r="DV890" i="2"/>
  <c r="DV894" i="2"/>
  <c r="DV891" i="2"/>
  <c r="Q165" i="7955"/>
  <c r="AQ163" i="7955"/>
  <c r="Q365" i="7955"/>
  <c r="AQ363" i="7955"/>
  <c r="BO70" i="2"/>
  <c r="DV589" i="2"/>
  <c r="DV592" i="2"/>
  <c r="DV591" i="2"/>
  <c r="DV590" i="2"/>
  <c r="DV593" i="2"/>
  <c r="AS60" i="7953"/>
  <c r="AS64" i="7953"/>
  <c r="AS66" i="7953"/>
  <c r="AS59" i="7953"/>
  <c r="AS65" i="7953"/>
  <c r="AS63" i="7953"/>
  <c r="CJ359" i="2"/>
  <c r="CJ365" i="2"/>
  <c r="CJ351" i="2"/>
  <c r="CA148" i="2"/>
  <c r="CA188" i="2"/>
  <c r="CA168" i="2"/>
  <c r="CA192" i="2"/>
  <c r="CA155" i="2"/>
  <c r="CA165" i="2"/>
  <c r="CA150" i="2"/>
  <c r="CA158" i="2"/>
  <c r="CA151" i="2"/>
  <c r="CA149" i="2"/>
  <c r="CA157" i="2"/>
  <c r="CA159" i="2"/>
  <c r="CA154" i="2"/>
  <c r="CA147" i="2"/>
  <c r="CA146" i="2"/>
  <c r="CA194" i="2"/>
  <c r="CA193" i="2"/>
  <c r="CA191" i="2"/>
  <c r="CA189" i="2"/>
  <c r="CA161" i="2"/>
  <c r="CA190" i="2"/>
  <c r="CA160" i="2"/>
  <c r="CA195" i="2"/>
  <c r="CA187" i="2"/>
  <c r="CA152" i="2"/>
  <c r="CA153" i="2"/>
  <c r="CA169" i="2"/>
  <c r="CA162" i="2"/>
  <c r="CA163" i="2"/>
  <c r="CA167" i="2"/>
  <c r="CA186" i="2"/>
  <c r="CA166" i="2"/>
  <c r="CA164" i="2"/>
  <c r="CA156" i="2"/>
  <c r="AR70" i="7953"/>
  <c r="AQ70" i="7953"/>
  <c r="DV636" i="2"/>
  <c r="DV635" i="2"/>
  <c r="CJ45" i="2"/>
  <c r="CJ53" i="2"/>
  <c r="CI53" i="2" s="1"/>
  <c r="CJ43" i="2"/>
  <c r="Q115" i="7955"/>
  <c r="AQ113" i="7955"/>
  <c r="CJ56" i="2"/>
  <c r="CJ345" i="2"/>
  <c r="CJ344" i="2"/>
  <c r="BT188" i="2"/>
  <c r="BT148" i="2"/>
  <c r="BT164" i="2"/>
  <c r="BE164" i="2" s="1"/>
  <c r="BT152" i="2"/>
  <c r="BT161" i="2"/>
  <c r="BT163" i="2"/>
  <c r="BT158" i="2"/>
  <c r="BT189" i="2"/>
  <c r="BT193" i="2"/>
  <c r="BT155" i="2"/>
  <c r="BT190" i="2"/>
  <c r="BT165" i="2"/>
  <c r="BT191" i="2"/>
  <c r="BT195" i="2"/>
  <c r="BT194" i="2"/>
  <c r="BT153" i="2"/>
  <c r="BT192" i="2"/>
  <c r="BT154" i="2"/>
  <c r="BT147" i="2"/>
  <c r="BT166" i="2"/>
  <c r="BT159" i="2"/>
  <c r="BT157" i="2"/>
  <c r="BT146" i="2"/>
  <c r="BT160" i="2"/>
  <c r="BE160" i="2" s="1"/>
  <c r="BT162" i="2"/>
  <c r="BT186" i="2"/>
  <c r="BT169" i="2"/>
  <c r="BT167" i="2"/>
  <c r="BT168" i="2"/>
  <c r="BT187" i="2"/>
  <c r="BT150" i="2"/>
  <c r="BT156" i="2"/>
  <c r="BT149" i="2"/>
  <c r="BT151" i="2"/>
  <c r="Q265" i="7955"/>
  <c r="AQ263" i="7955"/>
  <c r="CJ54" i="2"/>
  <c r="CJ48" i="2"/>
  <c r="CJ42" i="2"/>
  <c r="CI42" i="2" s="1"/>
  <c r="DV623" i="2"/>
  <c r="DV621" i="2"/>
  <c r="DV622" i="2"/>
  <c r="CB146" i="2"/>
  <c r="CB187" i="2"/>
  <c r="CB153" i="2"/>
  <c r="CB148" i="2"/>
  <c r="CB159" i="2"/>
  <c r="CB158" i="2"/>
  <c r="CB165" i="2"/>
  <c r="CB195" i="2"/>
  <c r="CB194" i="2"/>
  <c r="CB155" i="2"/>
  <c r="CB160" i="2"/>
  <c r="CB168" i="2"/>
  <c r="CB152" i="2"/>
  <c r="CB192" i="2"/>
  <c r="CB151" i="2"/>
  <c r="CB154" i="2"/>
  <c r="CB188" i="2"/>
  <c r="CB189" i="2"/>
  <c r="CB163" i="2"/>
  <c r="CB149" i="2"/>
  <c r="CB147" i="2"/>
  <c r="CB164" i="2"/>
  <c r="CB190" i="2"/>
  <c r="CB193" i="2"/>
  <c r="CB166" i="2"/>
  <c r="CB157" i="2"/>
  <c r="CB167" i="2"/>
  <c r="CB186" i="2"/>
  <c r="CB150" i="2"/>
  <c r="CB156" i="2"/>
  <c r="CB162" i="2"/>
  <c r="CB169" i="2"/>
  <c r="CB191" i="2"/>
  <c r="CB161" i="2"/>
  <c r="CJ46" i="2"/>
  <c r="BO86" i="2"/>
  <c r="CJ346" i="2"/>
  <c r="CJ360" i="2"/>
  <c r="Q515" i="7955"/>
  <c r="AQ513" i="7955"/>
  <c r="CD155" i="2"/>
  <c r="CE146" i="2"/>
  <c r="CD161" i="2"/>
  <c r="CD167" i="2"/>
  <c r="CE159" i="2"/>
  <c r="CE192" i="2"/>
  <c r="CE195" i="2"/>
  <c r="CD186" i="2"/>
  <c r="CE167" i="2"/>
  <c r="CD194" i="2"/>
  <c r="CD195" i="2"/>
  <c r="CD152" i="2"/>
  <c r="CE156" i="2"/>
  <c r="CE153" i="2"/>
  <c r="CE193" i="2"/>
  <c r="CE189" i="2"/>
  <c r="CD148" i="2"/>
  <c r="CE154" i="2"/>
  <c r="CD164" i="2"/>
  <c r="CD192" i="2"/>
  <c r="CD149" i="2"/>
  <c r="CD160" i="2"/>
  <c r="CE152" i="2"/>
  <c r="CD165" i="2"/>
  <c r="CD146" i="2"/>
  <c r="CE169" i="2"/>
  <c r="CE150" i="2"/>
  <c r="CD156" i="2"/>
  <c r="CD154" i="2"/>
  <c r="CD153" i="2"/>
  <c r="CE166" i="2"/>
  <c r="CD162" i="2"/>
  <c r="CE190" i="2"/>
  <c r="CD147" i="2"/>
  <c r="CE194" i="2"/>
  <c r="CE168" i="2"/>
  <c r="CD169" i="2"/>
  <c r="CD163" i="2"/>
  <c r="CD151" i="2"/>
  <c r="CD159" i="2"/>
  <c r="CE151" i="2"/>
  <c r="CE155" i="2"/>
  <c r="CE186" i="2"/>
  <c r="CE162" i="2"/>
  <c r="CE157" i="2"/>
  <c r="CE191" i="2"/>
  <c r="CE161" i="2"/>
  <c r="CE188" i="2"/>
  <c r="CD168" i="2"/>
  <c r="CD188" i="2"/>
  <c r="CD193" i="2"/>
  <c r="CE163" i="2"/>
  <c r="CE147" i="2"/>
  <c r="CE149" i="2"/>
  <c r="CE160" i="2"/>
  <c r="CE187" i="2"/>
  <c r="CD189" i="2"/>
  <c r="CD191" i="2"/>
  <c r="CD158" i="2"/>
  <c r="CE158" i="2"/>
  <c r="CE165" i="2"/>
  <c r="CD190" i="2"/>
  <c r="CE148" i="2"/>
  <c r="CD150" i="2"/>
  <c r="CD166" i="2"/>
  <c r="CE164" i="2"/>
  <c r="CD187" i="2"/>
  <c r="CD157" i="2"/>
  <c r="BS188" i="2"/>
  <c r="BV188" i="2" s="1"/>
  <c r="BS149" i="2"/>
  <c r="BV149" i="2" s="1"/>
  <c r="BS157" i="2"/>
  <c r="BV157" i="2" s="1"/>
  <c r="BS190" i="2"/>
  <c r="BV190" i="2" s="1"/>
  <c r="BS168" i="2"/>
  <c r="BV168" i="2" s="1"/>
  <c r="BS187" i="2"/>
  <c r="BV187" i="2" s="1"/>
  <c r="BS162" i="2"/>
  <c r="BV162" i="2" s="1"/>
  <c r="BS156" i="2"/>
  <c r="BV156" i="2" s="1"/>
  <c r="BS159" i="2"/>
  <c r="BV159" i="2" s="1"/>
  <c r="BS158" i="2"/>
  <c r="BV158" i="2" s="1"/>
  <c r="BS192" i="2"/>
  <c r="BV192" i="2" s="1"/>
  <c r="BS154" i="2"/>
  <c r="BV154" i="2" s="1"/>
  <c r="BS189" i="2"/>
  <c r="BV189" i="2" s="1"/>
  <c r="BS147" i="2"/>
  <c r="BV147" i="2" s="1"/>
  <c r="BS161" i="2"/>
  <c r="BV161" i="2" s="1"/>
  <c r="BS155" i="2"/>
  <c r="BV155" i="2" s="1"/>
  <c r="BS151" i="2"/>
  <c r="BV151" i="2" s="1"/>
  <c r="BS166" i="2"/>
  <c r="BV166" i="2" s="1"/>
  <c r="BS191" i="2"/>
  <c r="BV191" i="2" s="1"/>
  <c r="BS167" i="2"/>
  <c r="BV167" i="2" s="1"/>
  <c r="BS148" i="2"/>
  <c r="BV148" i="2" s="1"/>
  <c r="BS186" i="2"/>
  <c r="BV186" i="2" s="1"/>
  <c r="BS153" i="2"/>
  <c r="BV153" i="2" s="1"/>
  <c r="BS146" i="2"/>
  <c r="BV146" i="2" s="1"/>
  <c r="BS152" i="2"/>
  <c r="BV152" i="2" s="1"/>
  <c r="BS150" i="2"/>
  <c r="BV150" i="2" s="1"/>
  <c r="BS160" i="2"/>
  <c r="BV160" i="2" s="1"/>
  <c r="BS164" i="2"/>
  <c r="BV164" i="2" s="1"/>
  <c r="BS165" i="2"/>
  <c r="BV165" i="2" s="1"/>
  <c r="BS193" i="2"/>
  <c r="BV193" i="2" s="1"/>
  <c r="BS163" i="2"/>
  <c r="BV163" i="2" s="1"/>
  <c r="BS194" i="2"/>
  <c r="BV194" i="2" s="1"/>
  <c r="BS169" i="2"/>
  <c r="BV169" i="2" s="1"/>
  <c r="BS195" i="2"/>
  <c r="BV195" i="2" s="1"/>
  <c r="BO52" i="2"/>
  <c r="Q215" i="7955"/>
  <c r="AQ213" i="7955"/>
  <c r="BO83" i="2"/>
  <c r="CJ58" i="2"/>
  <c r="CI58" i="2" s="1"/>
  <c r="CJ64" i="2"/>
  <c r="CI344" i="2" l="1"/>
  <c r="BG169" i="2"/>
  <c r="CI351" i="2"/>
  <c r="BG146" i="2"/>
  <c r="BG155" i="2"/>
  <c r="BG156" i="2"/>
  <c r="BG148" i="2"/>
  <c r="BG164" i="2"/>
  <c r="BN164" i="2" s="1"/>
  <c r="BG152" i="2"/>
  <c r="BG150" i="2"/>
  <c r="CI63" i="2"/>
  <c r="BG160" i="2"/>
  <c r="BG149" i="2"/>
  <c r="BG163" i="2"/>
  <c r="BG161" i="2"/>
  <c r="CI356" i="2"/>
  <c r="DY936" i="2"/>
  <c r="ED936" i="2" s="1"/>
  <c r="CI64" i="2"/>
  <c r="CI348" i="2"/>
  <c r="CI51" i="2"/>
  <c r="CI363" i="2"/>
  <c r="CI56" i="2"/>
  <c r="BG167" i="2"/>
  <c r="CI46" i="2"/>
  <c r="CI362" i="2"/>
  <c r="BG153" i="2"/>
  <c r="BE150" i="2"/>
  <c r="BG157" i="2"/>
  <c r="CI360" i="2"/>
  <c r="BE165" i="2"/>
  <c r="BE147" i="2"/>
  <c r="BA46" i="2"/>
  <c r="BG162" i="2"/>
  <c r="BG151" i="2"/>
  <c r="BG159" i="2"/>
  <c r="CI358" i="2"/>
  <c r="BA47" i="2"/>
  <c r="BA54" i="2"/>
  <c r="CI359" i="2"/>
  <c r="BG154" i="2"/>
  <c r="BE166" i="2"/>
  <c r="BA51" i="2"/>
  <c r="BA43" i="2"/>
  <c r="BA58" i="2"/>
  <c r="BA44" i="2"/>
  <c r="BA48" i="2"/>
  <c r="CI354" i="2"/>
  <c r="BA60" i="2"/>
  <c r="BA61" i="2"/>
  <c r="CI48" i="2"/>
  <c r="BA63" i="2"/>
  <c r="BA50" i="2"/>
  <c r="CI54" i="2"/>
  <c r="BA57" i="2"/>
  <c r="BE151" i="2"/>
  <c r="BE148" i="2"/>
  <c r="CK42" i="2"/>
  <c r="BE162" i="2"/>
  <c r="CI61" i="2"/>
  <c r="BA49" i="2"/>
  <c r="BG165" i="2"/>
  <c r="BH166" i="2"/>
  <c r="BI151" i="2"/>
  <c r="BI167" i="2"/>
  <c r="BK167" i="2" s="1"/>
  <c r="BH161" i="2"/>
  <c r="BH168" i="2"/>
  <c r="BI158" i="2"/>
  <c r="BK158" i="2" s="1"/>
  <c r="BA45" i="2"/>
  <c r="BA56" i="2"/>
  <c r="BA53" i="2"/>
  <c r="BA42" i="2"/>
  <c r="BG158" i="2"/>
  <c r="BE159" i="2"/>
  <c r="BE161" i="2"/>
  <c r="BF162" i="2"/>
  <c r="BA64" i="2"/>
  <c r="BA65" i="2"/>
  <c r="BA62" i="2"/>
  <c r="BA55" i="2"/>
  <c r="BA59" i="2"/>
  <c r="BF149" i="2"/>
  <c r="BE163" i="2"/>
  <c r="CK346" i="2"/>
  <c r="BI146" i="2"/>
  <c r="BH158" i="2"/>
  <c r="BI153" i="2"/>
  <c r="BH162" i="2"/>
  <c r="BG166" i="2"/>
  <c r="CI364" i="2"/>
  <c r="CI346" i="2"/>
  <c r="BE167" i="2"/>
  <c r="BE152" i="2"/>
  <c r="CK49" i="2"/>
  <c r="CI357" i="2"/>
  <c r="CI44" i="2"/>
  <c r="CI353" i="2"/>
  <c r="CK345" i="2"/>
  <c r="BE154" i="2"/>
  <c r="BE155" i="2"/>
  <c r="CK365" i="2"/>
  <c r="CI365" i="2"/>
  <c r="CK56" i="2"/>
  <c r="CI349" i="2"/>
  <c r="CK65" i="2"/>
  <c r="BF165" i="2"/>
  <c r="BF167" i="2"/>
  <c r="BF152" i="2"/>
  <c r="DX924" i="2"/>
  <c r="DY924" i="2"/>
  <c r="DX922" i="2"/>
  <c r="DY922" i="2"/>
  <c r="AR59" i="7953"/>
  <c r="AQ59" i="7953"/>
  <c r="CK57" i="2"/>
  <c r="CK54" i="2"/>
  <c r="CK64" i="2"/>
  <c r="CK357" i="2"/>
  <c r="CK343" i="2"/>
  <c r="CK344" i="2"/>
  <c r="DX621" i="2"/>
  <c r="DY621" i="2"/>
  <c r="CI43" i="2"/>
  <c r="AR64" i="7953"/>
  <c r="AQ64" i="7953"/>
  <c r="DV896" i="2"/>
  <c r="DX890" i="2"/>
  <c r="DW890" i="2"/>
  <c r="CI65" i="2"/>
  <c r="BH167" i="2"/>
  <c r="BH148" i="2"/>
  <c r="BI157" i="2"/>
  <c r="BI165" i="2"/>
  <c r="BH149" i="2"/>
  <c r="CK55" i="2"/>
  <c r="CK44" i="2"/>
  <c r="CK59" i="2"/>
  <c r="CK347" i="2"/>
  <c r="CK355" i="2"/>
  <c r="CK360" i="2"/>
  <c r="BF150" i="2"/>
  <c r="BF160" i="2"/>
  <c r="BM160" i="2" s="1"/>
  <c r="BF153" i="2"/>
  <c r="DY923" i="2"/>
  <c r="DX923" i="2"/>
  <c r="CI62" i="2"/>
  <c r="CI366" i="2"/>
  <c r="DV595" i="2"/>
  <c r="DW589" i="2"/>
  <c r="DX589" i="2"/>
  <c r="BI163" i="2"/>
  <c r="DX623" i="2"/>
  <c r="DY623" i="2"/>
  <c r="BE149" i="2"/>
  <c r="AQ60" i="7953"/>
  <c r="AR60" i="7953"/>
  <c r="DX892" i="2"/>
  <c r="DW892" i="2"/>
  <c r="DV898" i="2"/>
  <c r="CI47" i="2"/>
  <c r="BI154" i="2"/>
  <c r="BI164" i="2"/>
  <c r="BH165" i="2"/>
  <c r="BI150" i="2"/>
  <c r="BI161" i="2"/>
  <c r="BH151" i="2"/>
  <c r="CK60" i="2"/>
  <c r="CK52" i="2"/>
  <c r="CK63" i="2"/>
  <c r="CK351" i="2"/>
  <c r="CK358" i="2"/>
  <c r="CK350" i="2"/>
  <c r="BF157" i="2"/>
  <c r="BF163" i="2"/>
  <c r="BF161" i="2"/>
  <c r="CI347" i="2"/>
  <c r="CI50" i="2"/>
  <c r="CK364" i="2"/>
  <c r="DX622" i="2"/>
  <c r="DY622" i="2"/>
  <c r="AQ66" i="7953"/>
  <c r="AR66" i="7953"/>
  <c r="DX894" i="2"/>
  <c r="DV900" i="2"/>
  <c r="DW894" i="2"/>
  <c r="ED937" i="2"/>
  <c r="BG168" i="2"/>
  <c r="BE156" i="2"/>
  <c r="BN160" i="2"/>
  <c r="BE153" i="2"/>
  <c r="CI45" i="2"/>
  <c r="DW593" i="2"/>
  <c r="DV599" i="2"/>
  <c r="DX593" i="2"/>
  <c r="CI361" i="2"/>
  <c r="DX893" i="2"/>
  <c r="DW893" i="2"/>
  <c r="DV899" i="2"/>
  <c r="BH157" i="2"/>
  <c r="BH146" i="2"/>
  <c r="BH156" i="2"/>
  <c r="BH164" i="2"/>
  <c r="BH159" i="2"/>
  <c r="CI60" i="2"/>
  <c r="CK43" i="2"/>
  <c r="CK58" i="2"/>
  <c r="CK50" i="2"/>
  <c r="CK353" i="2"/>
  <c r="CK359" i="2"/>
  <c r="CK362" i="2"/>
  <c r="BF147" i="2"/>
  <c r="BF158" i="2"/>
  <c r="BI159" i="2"/>
  <c r="BK159" i="2" s="1"/>
  <c r="BE169" i="2"/>
  <c r="BG147" i="2"/>
  <c r="BE146" i="2"/>
  <c r="BE158" i="2"/>
  <c r="CI345" i="2"/>
  <c r="DY635" i="2"/>
  <c r="DX635" i="2"/>
  <c r="DX590" i="2"/>
  <c r="DW590" i="2"/>
  <c r="DV596" i="2"/>
  <c r="CI352" i="2"/>
  <c r="CI52" i="2"/>
  <c r="BH152" i="2"/>
  <c r="BI168" i="2"/>
  <c r="BK168" i="2" s="1"/>
  <c r="BI169" i="2"/>
  <c r="BK169" i="2" s="1"/>
  <c r="BI166" i="2"/>
  <c r="BI156" i="2"/>
  <c r="BI149" i="2"/>
  <c r="BH154" i="2"/>
  <c r="CK46" i="2"/>
  <c r="CK61" i="2"/>
  <c r="CK62" i="2"/>
  <c r="CK356" i="2"/>
  <c r="CK352" i="2"/>
  <c r="CK349" i="2"/>
  <c r="BF166" i="2"/>
  <c r="BF164" i="2"/>
  <c r="BF154" i="2"/>
  <c r="BF146" i="2"/>
  <c r="CI350" i="2"/>
  <c r="DX891" i="2"/>
  <c r="DV897" i="2"/>
  <c r="DW891" i="2"/>
  <c r="BE157" i="2"/>
  <c r="CK354" i="2"/>
  <c r="DY636" i="2"/>
  <c r="DX636" i="2"/>
  <c r="AQ63" i="7953"/>
  <c r="AR63" i="7953"/>
  <c r="DV597" i="2"/>
  <c r="DX591" i="2"/>
  <c r="DW591" i="2"/>
  <c r="BH155" i="2"/>
  <c r="BH169" i="2"/>
  <c r="BI160" i="2"/>
  <c r="BH160" i="2"/>
  <c r="BI148" i="2"/>
  <c r="BH163" i="2"/>
  <c r="BH150" i="2"/>
  <c r="CK48" i="2"/>
  <c r="CK47" i="2"/>
  <c r="CK53" i="2"/>
  <c r="CI59" i="2"/>
  <c r="CK348" i="2"/>
  <c r="CK363" i="2"/>
  <c r="CK361" i="2"/>
  <c r="BF155" i="2"/>
  <c r="BF148" i="2"/>
  <c r="BF168" i="2"/>
  <c r="CI55" i="2"/>
  <c r="FJ53" i="2"/>
  <c r="FK53" i="2" s="1"/>
  <c r="FP51" i="2" s="1"/>
  <c r="FJ109" i="2"/>
  <c r="FK109" i="2" s="1"/>
  <c r="FJ102" i="2"/>
  <c r="FK102" i="2" s="1"/>
  <c r="FK125" i="2" s="1"/>
  <c r="FG125" i="2" s="1"/>
  <c r="FJ111" i="2"/>
  <c r="FK111" i="2" s="1"/>
  <c r="FJ107" i="2"/>
  <c r="FK107" i="2" s="1"/>
  <c r="FJ83" i="2"/>
  <c r="FK83" i="2" s="1"/>
  <c r="FP310" i="2" s="1"/>
  <c r="FJ48" i="2"/>
  <c r="FK48" i="2" s="1"/>
  <c r="FP46" i="2" s="1"/>
  <c r="BE59" i="7950"/>
  <c r="FJ72" i="2"/>
  <c r="FK72" i="2" s="1"/>
  <c r="FP266" i="2" s="1"/>
  <c r="FJ66" i="2"/>
  <c r="FK66" i="2" s="1"/>
  <c r="FP162" i="2" s="1"/>
  <c r="FJ45" i="2"/>
  <c r="FK45" i="2" s="1"/>
  <c r="FP43" i="2" s="1"/>
  <c r="FJ86" i="2"/>
  <c r="FK86" i="2" s="1"/>
  <c r="FP313" i="2" s="1"/>
  <c r="FJ63" i="2"/>
  <c r="FK63" i="2" s="1"/>
  <c r="FP159" i="2" s="1"/>
  <c r="FJ105" i="2"/>
  <c r="FK105" i="2" s="1"/>
  <c r="FK128" i="2" s="1"/>
  <c r="FG128" i="2" s="1"/>
  <c r="FJ100" i="2"/>
  <c r="FK100" i="2" s="1"/>
  <c r="FK123" i="2" s="1"/>
  <c r="FG123" i="2" s="1"/>
  <c r="FJ51" i="2"/>
  <c r="FK51" i="2" s="1"/>
  <c r="FP49" i="2" s="1"/>
  <c r="FJ75" i="2"/>
  <c r="FK75" i="2" s="1"/>
  <c r="FP269" i="2" s="1"/>
  <c r="FJ108" i="2"/>
  <c r="FK108" i="2" s="1"/>
  <c r="FJ44" i="2"/>
  <c r="FK44" i="2" s="1"/>
  <c r="FP42" i="2" s="1"/>
  <c r="FJ106" i="2"/>
  <c r="FK106" i="2" s="1"/>
  <c r="FJ96" i="2"/>
  <c r="FK96" i="2" s="1"/>
  <c r="FK119" i="2" s="1"/>
  <c r="FG119" i="2" s="1"/>
  <c r="FJ99" i="2"/>
  <c r="FK99" i="2" s="1"/>
  <c r="FK122" i="2" s="1"/>
  <c r="FG122" i="2" s="1"/>
  <c r="FJ112" i="2"/>
  <c r="FK112" i="2" s="1"/>
  <c r="FJ60" i="2"/>
  <c r="FK60" i="2" s="1"/>
  <c r="FP156" i="2" s="1"/>
  <c r="FJ84" i="2"/>
  <c r="FK84" i="2" s="1"/>
  <c r="FP311" i="2" s="1"/>
  <c r="FJ76" i="2"/>
  <c r="FK76" i="2" s="1"/>
  <c r="FP270" i="2" s="1"/>
  <c r="FJ97" i="2"/>
  <c r="FK97" i="2" s="1"/>
  <c r="FK120" i="2" s="1"/>
  <c r="FG120" i="2" s="1"/>
  <c r="FJ52" i="2"/>
  <c r="FK52" i="2" s="1"/>
  <c r="FP50" i="2" s="1"/>
  <c r="FJ49" i="2"/>
  <c r="FK49" i="2" s="1"/>
  <c r="FP47" i="2" s="1"/>
  <c r="FJ114" i="2"/>
  <c r="FK114" i="2" s="1"/>
  <c r="FJ89" i="2"/>
  <c r="FK89" i="2" s="1"/>
  <c r="FJ78" i="2"/>
  <c r="FK78" i="2" s="1"/>
  <c r="FJ85" i="2"/>
  <c r="FK85" i="2" s="1"/>
  <c r="FP312" i="2" s="1"/>
  <c r="FJ88" i="2"/>
  <c r="FK88" i="2" s="1"/>
  <c r="FP315" i="2" s="1"/>
  <c r="FJ62" i="2"/>
  <c r="FK62" i="2" s="1"/>
  <c r="FP158" i="2" s="1"/>
  <c r="FJ101" i="2"/>
  <c r="FK101" i="2" s="1"/>
  <c r="FK124" i="2" s="1"/>
  <c r="FG124" i="2" s="1"/>
  <c r="FJ47" i="2"/>
  <c r="FK47" i="2" s="1"/>
  <c r="FP45" i="2" s="1"/>
  <c r="FJ103" i="2"/>
  <c r="FK103" i="2" s="1"/>
  <c r="FK126" i="2" s="1"/>
  <c r="FG126" i="2" s="1"/>
  <c r="AD42" i="7949"/>
  <c r="FJ59" i="2"/>
  <c r="FK59" i="2" s="1"/>
  <c r="FP155" i="2" s="1"/>
  <c r="FJ95" i="2"/>
  <c r="FK95" i="2" s="1"/>
  <c r="FJ61" i="2"/>
  <c r="FK61" i="2" s="1"/>
  <c r="FP157" i="2" s="1"/>
  <c r="FJ65" i="2"/>
  <c r="FK65" i="2" s="1"/>
  <c r="FP161" i="2" s="1"/>
  <c r="FJ104" i="2"/>
  <c r="FK104" i="2" s="1"/>
  <c r="FK127" i="2" s="1"/>
  <c r="FG127" i="2" s="1"/>
  <c r="Z57" i="7952"/>
  <c r="FJ64" i="2"/>
  <c r="FK64" i="2" s="1"/>
  <c r="FP160" i="2" s="1"/>
  <c r="FJ87" i="2"/>
  <c r="FK87" i="2" s="1"/>
  <c r="FP314" i="2" s="1"/>
  <c r="FJ74" i="2"/>
  <c r="FK74" i="2" s="1"/>
  <c r="FP268" i="2" s="1"/>
  <c r="FJ73" i="2"/>
  <c r="FK73" i="2" s="1"/>
  <c r="FP267" i="2" s="1"/>
  <c r="FJ98" i="2"/>
  <c r="FK98" i="2" s="1"/>
  <c r="FK121" i="2" s="1"/>
  <c r="FG121" i="2" s="1"/>
  <c r="FJ113" i="2"/>
  <c r="FK113" i="2" s="1"/>
  <c r="FJ46" i="2"/>
  <c r="FK46" i="2" s="1"/>
  <c r="FP44" i="2" s="1"/>
  <c r="FJ50" i="2"/>
  <c r="FK50" i="2" s="1"/>
  <c r="FP48" i="2" s="1"/>
  <c r="FJ77" i="2"/>
  <c r="FK77" i="2" s="1"/>
  <c r="FP271" i="2" s="1"/>
  <c r="FJ67" i="2"/>
  <c r="FK67" i="2" s="1"/>
  <c r="FP163" i="2" s="1"/>
  <c r="FJ110" i="2"/>
  <c r="FK110" i="2" s="1"/>
  <c r="FJ58" i="2"/>
  <c r="FK58" i="2" s="1"/>
  <c r="FP154" i="2" s="1"/>
  <c r="BE168" i="2"/>
  <c r="AR65" i="7953"/>
  <c r="AQ65" i="7953"/>
  <c r="DV598" i="2"/>
  <c r="DX592" i="2"/>
  <c r="DW592" i="2"/>
  <c r="CI49" i="2"/>
  <c r="BH147" i="2"/>
  <c r="BI147" i="2"/>
  <c r="BI152" i="2"/>
  <c r="BI155" i="2"/>
  <c r="BI162" i="2"/>
  <c r="BH153" i="2"/>
  <c r="CK51" i="2"/>
  <c r="CK45" i="2"/>
  <c r="CI57" i="2"/>
  <c r="CK366" i="2"/>
  <c r="AR68" i="7953"/>
  <c r="AQ68" i="7953"/>
  <c r="BF156" i="2"/>
  <c r="BF151" i="2"/>
  <c r="BF169" i="2"/>
  <c r="BF159" i="2"/>
  <c r="CI355" i="2"/>
  <c r="BK148" i="2" l="1"/>
  <c r="BN155" i="2"/>
  <c r="BJ162" i="2"/>
  <c r="AY162" i="2" s="1"/>
  <c r="BM150" i="2"/>
  <c r="BN150" i="2"/>
  <c r="BD164" i="2"/>
  <c r="BN166" i="2"/>
  <c r="BD148" i="2"/>
  <c r="BM166" i="2"/>
  <c r="BN152" i="2"/>
  <c r="BN147" i="2"/>
  <c r="BN148" i="2"/>
  <c r="BN163" i="2"/>
  <c r="BJ153" i="2"/>
  <c r="AY153" i="2" s="1"/>
  <c r="BN159" i="2"/>
  <c r="BD163" i="2"/>
  <c r="BM154" i="2"/>
  <c r="BN162" i="2"/>
  <c r="BD151" i="2"/>
  <c r="BJ146" i="2"/>
  <c r="AY146" i="2" s="1"/>
  <c r="BJ151" i="2"/>
  <c r="AY151" i="2" s="1"/>
  <c r="BJ160" i="2"/>
  <c r="BA160" i="2" s="1"/>
  <c r="BJ167" i="2"/>
  <c r="AY167" i="2" s="1"/>
  <c r="BD167" i="2"/>
  <c r="BN167" i="2"/>
  <c r="BM155" i="2"/>
  <c r="BN165" i="2"/>
  <c r="BN154" i="2"/>
  <c r="BM167" i="2"/>
  <c r="BD165" i="2"/>
  <c r="BM163" i="2"/>
  <c r="AY53" i="2"/>
  <c r="BM161" i="2"/>
  <c r="BD162" i="2"/>
  <c r="BN151" i="2"/>
  <c r="BM165" i="2"/>
  <c r="BD160" i="2"/>
  <c r="BO160" i="2" s="1"/>
  <c r="BM162" i="2"/>
  <c r="AY50" i="2"/>
  <c r="AQ165" i="2"/>
  <c r="BD150" i="2"/>
  <c r="BJ158" i="2"/>
  <c r="AY158" i="2" s="1"/>
  <c r="BD161" i="2"/>
  <c r="BN161" i="2"/>
  <c r="AY58" i="2"/>
  <c r="AQ166" i="2"/>
  <c r="AY49" i="2"/>
  <c r="AY54" i="2"/>
  <c r="AQ169" i="2"/>
  <c r="AQ167" i="2"/>
  <c r="BD159" i="2"/>
  <c r="BJ161" i="2"/>
  <c r="AQ168" i="2"/>
  <c r="AY60" i="2"/>
  <c r="AY48" i="2"/>
  <c r="BJ154" i="2"/>
  <c r="AQ159" i="2"/>
  <c r="AQ162" i="2"/>
  <c r="FH120" i="2"/>
  <c r="BJ164" i="2"/>
  <c r="AY164" i="2" s="1"/>
  <c r="AQ150" i="2"/>
  <c r="AC58" i="7953"/>
  <c r="AG58" i="7953" s="1"/>
  <c r="AY56" i="2"/>
  <c r="AY51" i="2"/>
  <c r="AY45" i="2"/>
  <c r="AY42" i="2"/>
  <c r="ED622" i="2"/>
  <c r="AQ147" i="2"/>
  <c r="CN43" i="2"/>
  <c r="CR41" i="2" s="1"/>
  <c r="CR60" i="2" s="1"/>
  <c r="CS60" i="2" s="1"/>
  <c r="AY61" i="2"/>
  <c r="AY52" i="2"/>
  <c r="AY65" i="2"/>
  <c r="FH121" i="2"/>
  <c r="AY44" i="2"/>
  <c r="AY59" i="2"/>
  <c r="AY64" i="2"/>
  <c r="AQ157" i="2"/>
  <c r="AQ153" i="2"/>
  <c r="AQ156" i="2"/>
  <c r="AY46" i="2"/>
  <c r="AY47" i="2"/>
  <c r="AQ160" i="2"/>
  <c r="AQ155" i="2"/>
  <c r="AQ163" i="2"/>
  <c r="AY63" i="2"/>
  <c r="AY62" i="2"/>
  <c r="AY57" i="2"/>
  <c r="AQ149" i="2"/>
  <c r="AQ148" i="2"/>
  <c r="AQ152" i="2"/>
  <c r="ED621" i="2"/>
  <c r="AQ161" i="2"/>
  <c r="AQ154" i="2"/>
  <c r="AQ158" i="2"/>
  <c r="AY43" i="2"/>
  <c r="AQ146" i="2"/>
  <c r="AY55" i="2"/>
  <c r="AQ164" i="2"/>
  <c r="ED623" i="2"/>
  <c r="AQ151" i="2"/>
  <c r="BD152" i="2"/>
  <c r="ED636" i="2"/>
  <c r="CN344" i="2"/>
  <c r="CR342" i="2" s="1"/>
  <c r="CR354" i="2" s="1"/>
  <c r="CS354" i="2" s="1"/>
  <c r="BM152" i="2"/>
  <c r="BJ169" i="2"/>
  <c r="AY169" i="2" s="1"/>
  <c r="BO164" i="2"/>
  <c r="CN346" i="2"/>
  <c r="CX342" i="2" s="1"/>
  <c r="CX351" i="2" s="1"/>
  <c r="CY351" i="2" s="1"/>
  <c r="BJ157" i="2"/>
  <c r="AY157" i="2" s="1"/>
  <c r="CN42" i="2"/>
  <c r="CO41" i="2" s="1"/>
  <c r="CO57" i="2" s="1"/>
  <c r="CP57" i="2" s="1"/>
  <c r="FH126" i="2"/>
  <c r="FH122" i="2"/>
  <c r="FJ122" i="2" s="1"/>
  <c r="FL99" i="2" s="1"/>
  <c r="BJ150" i="2"/>
  <c r="BA150" i="2" s="1"/>
  <c r="BJ163" i="2"/>
  <c r="AY163" i="2" s="1"/>
  <c r="BK152" i="2"/>
  <c r="FP165" i="2"/>
  <c r="FZ154" i="2"/>
  <c r="FZ155" i="2" s="1"/>
  <c r="FZ156" i="2" s="1"/>
  <c r="FZ157" i="2" s="1"/>
  <c r="FZ158" i="2" s="1"/>
  <c r="FZ159" i="2" s="1"/>
  <c r="FZ160" i="2" s="1"/>
  <c r="FZ161" i="2" s="1"/>
  <c r="FZ162" i="2" s="1"/>
  <c r="FZ163" i="2" s="1"/>
  <c r="FQ163" i="2" s="1"/>
  <c r="FP274" i="2"/>
  <c r="FZ273" i="2"/>
  <c r="FZ274" i="2" s="1"/>
  <c r="FZ275" i="2" s="1"/>
  <c r="FZ276" i="2" s="1"/>
  <c r="FZ277" i="2" s="1"/>
  <c r="FZ278" i="2" s="1"/>
  <c r="FK118" i="2"/>
  <c r="FG118" i="2" s="1"/>
  <c r="FH118" i="2" s="1"/>
  <c r="FP319" i="2"/>
  <c r="FZ324" i="2"/>
  <c r="FZ325" i="2" s="1"/>
  <c r="FZ326" i="2" s="1"/>
  <c r="FZ327" i="2" s="1"/>
  <c r="FZ328" i="2" s="1"/>
  <c r="FZ329" i="2" s="1"/>
  <c r="FP318" i="2"/>
  <c r="FZ317" i="2"/>
  <c r="FZ318" i="2" s="1"/>
  <c r="FZ319" i="2" s="1"/>
  <c r="FZ320" i="2" s="1"/>
  <c r="FZ321" i="2" s="1"/>
  <c r="FZ322" i="2" s="1"/>
  <c r="FP276" i="2"/>
  <c r="FZ287" i="2"/>
  <c r="FZ288" i="2" s="1"/>
  <c r="FZ289" i="2" s="1"/>
  <c r="FZ290" i="2" s="1"/>
  <c r="FZ291" i="2" s="1"/>
  <c r="FZ292" i="2" s="1"/>
  <c r="FP273" i="2"/>
  <c r="FZ266" i="2"/>
  <c r="FZ267" i="2" s="1"/>
  <c r="FZ268" i="2" s="1"/>
  <c r="FZ269" i="2" s="1"/>
  <c r="FZ270" i="2" s="1"/>
  <c r="FZ271" i="2" s="1"/>
  <c r="FQ271" i="2" s="1"/>
  <c r="FZ141" i="2"/>
  <c r="FZ142" i="2" s="1"/>
  <c r="FZ143" i="2" s="1"/>
  <c r="FZ144" i="2" s="1"/>
  <c r="FZ145" i="2" s="1"/>
  <c r="FZ146" i="2" s="1"/>
  <c r="FZ147" i="2" s="1"/>
  <c r="FZ148" i="2" s="1"/>
  <c r="FZ149" i="2" s="1"/>
  <c r="FZ150" i="2" s="1"/>
  <c r="FP62" i="2"/>
  <c r="BM157" i="2"/>
  <c r="BD157" i="2"/>
  <c r="BN157" i="2"/>
  <c r="BD146" i="2"/>
  <c r="BN146" i="2"/>
  <c r="BM146" i="2"/>
  <c r="CN347" i="2"/>
  <c r="DA342" i="2" s="1"/>
  <c r="DY900" i="2"/>
  <c r="DX900" i="2"/>
  <c r="CN46" i="2"/>
  <c r="DA41" i="2" s="1"/>
  <c r="EO591" i="2"/>
  <c r="EO589" i="2"/>
  <c r="EM589" i="2" s="1"/>
  <c r="EO590" i="2"/>
  <c r="EO592" i="2"/>
  <c r="EO593" i="2"/>
  <c r="EO891" i="2"/>
  <c r="EO894" i="2"/>
  <c r="EO892" i="2"/>
  <c r="EO893" i="2"/>
  <c r="EO890" i="2"/>
  <c r="EM890" i="2" s="1"/>
  <c r="BM148" i="2"/>
  <c r="BM151" i="2"/>
  <c r="BK147" i="2"/>
  <c r="FP275" i="2"/>
  <c r="FZ280" i="2"/>
  <c r="FZ281" i="2" s="1"/>
  <c r="FZ282" i="2" s="1"/>
  <c r="FZ283" i="2" s="1"/>
  <c r="FZ284" i="2" s="1"/>
  <c r="FZ285" i="2" s="1"/>
  <c r="FZ165" i="2"/>
  <c r="FZ166" i="2" s="1"/>
  <c r="FZ167" i="2" s="1"/>
  <c r="FZ168" i="2" s="1"/>
  <c r="FZ169" i="2" s="1"/>
  <c r="FZ170" i="2" s="1"/>
  <c r="FZ171" i="2" s="1"/>
  <c r="FZ172" i="2" s="1"/>
  <c r="FZ173" i="2" s="1"/>
  <c r="FZ174" i="2" s="1"/>
  <c r="FP166" i="2"/>
  <c r="FP167" i="2"/>
  <c r="FZ176" i="2"/>
  <c r="FZ177" i="2" s="1"/>
  <c r="FZ178" i="2" s="1"/>
  <c r="FZ179" i="2" s="1"/>
  <c r="FZ180" i="2" s="1"/>
  <c r="FZ181" i="2" s="1"/>
  <c r="FZ182" i="2" s="1"/>
  <c r="FZ183" i="2" s="1"/>
  <c r="FZ184" i="2" s="1"/>
  <c r="FZ185" i="2" s="1"/>
  <c r="FP60" i="2"/>
  <c r="FZ119" i="2"/>
  <c r="FZ120" i="2" s="1"/>
  <c r="FZ121" i="2" s="1"/>
  <c r="FZ122" i="2" s="1"/>
  <c r="FZ123" i="2" s="1"/>
  <c r="FZ124" i="2" s="1"/>
  <c r="FZ125" i="2" s="1"/>
  <c r="FZ126" i="2" s="1"/>
  <c r="FZ127" i="2" s="1"/>
  <c r="FZ128" i="2" s="1"/>
  <c r="AJ44" i="7950"/>
  <c r="AJ61" i="7950"/>
  <c r="AD61" i="7950" s="1"/>
  <c r="AJ60" i="7950"/>
  <c r="AJ45" i="7950"/>
  <c r="AD45" i="7950" s="1"/>
  <c r="BK149" i="2"/>
  <c r="DY596" i="2"/>
  <c r="DX596" i="2"/>
  <c r="DY898" i="2"/>
  <c r="DX898" i="2"/>
  <c r="BD149" i="2"/>
  <c r="BN149" i="2"/>
  <c r="BM149" i="2"/>
  <c r="DX595" i="2"/>
  <c r="DY595" i="2"/>
  <c r="BD155" i="2"/>
  <c r="BO155" i="2" s="1"/>
  <c r="BJ147" i="2"/>
  <c r="AY147" i="2" s="1"/>
  <c r="FP174" i="2"/>
  <c r="FZ253" i="2"/>
  <c r="FZ254" i="2" s="1"/>
  <c r="FZ255" i="2" s="1"/>
  <c r="FZ256" i="2" s="1"/>
  <c r="FZ257" i="2" s="1"/>
  <c r="FZ258" i="2" s="1"/>
  <c r="FZ259" i="2" s="1"/>
  <c r="FZ260" i="2" s="1"/>
  <c r="FZ261" i="2" s="1"/>
  <c r="FZ262" i="2" s="1"/>
  <c r="FZ338" i="2"/>
  <c r="FZ339" i="2" s="1"/>
  <c r="FZ340" i="2" s="1"/>
  <c r="FZ341" i="2" s="1"/>
  <c r="FZ342" i="2" s="1"/>
  <c r="FZ343" i="2" s="1"/>
  <c r="FP321" i="2"/>
  <c r="M42" i="7949"/>
  <c r="H46" i="7949"/>
  <c r="I45" i="7949"/>
  <c r="F46" i="7949"/>
  <c r="F43" i="7949"/>
  <c r="G46" i="7949"/>
  <c r="H47" i="7949"/>
  <c r="F45" i="7949"/>
  <c r="E51" i="7949"/>
  <c r="I44" i="7949"/>
  <c r="H43" i="7949"/>
  <c r="F54" i="7949"/>
  <c r="F47" i="7949"/>
  <c r="E46" i="7949"/>
  <c r="G54" i="7949"/>
  <c r="M44" i="7949"/>
  <c r="I43" i="7949"/>
  <c r="M53" i="7949"/>
  <c r="K52" i="7949"/>
  <c r="F52" i="7949"/>
  <c r="M52" i="7949"/>
  <c r="E53" i="7949"/>
  <c r="J50" i="7949"/>
  <c r="G53" i="7949"/>
  <c r="K50" i="7949"/>
  <c r="M45" i="7949"/>
  <c r="J44" i="7949"/>
  <c r="K53" i="7949"/>
  <c r="G45" i="7949"/>
  <c r="G50" i="7949"/>
  <c r="I50" i="7949"/>
  <c r="E47" i="7949"/>
  <c r="K54" i="7949"/>
  <c r="G52" i="7949"/>
  <c r="E50" i="7949"/>
  <c r="I54" i="7949"/>
  <c r="K47" i="7949"/>
  <c r="H52" i="7949"/>
  <c r="K51" i="7949"/>
  <c r="I46" i="7949"/>
  <c r="M54" i="7949"/>
  <c r="F50" i="7949"/>
  <c r="H50" i="7949"/>
  <c r="G47" i="7949"/>
  <c r="M47" i="7949"/>
  <c r="BJ57" i="7951"/>
  <c r="I47" i="7949"/>
  <c r="E43" i="7949"/>
  <c r="K42" i="7949"/>
  <c r="E45" i="7949"/>
  <c r="G43" i="7949"/>
  <c r="J51" i="7949"/>
  <c r="G42" i="7949"/>
  <c r="H45" i="7949"/>
  <c r="G44" i="7949"/>
  <c r="F44" i="7949"/>
  <c r="M43" i="7949"/>
  <c r="J53" i="7949"/>
  <c r="I42" i="7949"/>
  <c r="F42" i="7949"/>
  <c r="K45" i="7949"/>
  <c r="H42" i="7949"/>
  <c r="H44" i="7949"/>
  <c r="E52" i="7949"/>
  <c r="K43" i="7949"/>
  <c r="I51" i="7949"/>
  <c r="H53" i="7949"/>
  <c r="J52" i="7949"/>
  <c r="I53" i="7949"/>
  <c r="F53" i="7949"/>
  <c r="F51" i="7949"/>
  <c r="M50" i="7949"/>
  <c r="H54" i="7949"/>
  <c r="E42" i="7949"/>
  <c r="I52" i="7949"/>
  <c r="G51" i="7949"/>
  <c r="H51" i="7949"/>
  <c r="J43" i="7949"/>
  <c r="M51" i="7949"/>
  <c r="J45" i="7949"/>
  <c r="J54" i="7949"/>
  <c r="J46" i="7949"/>
  <c r="E44" i="7949"/>
  <c r="J42" i="7949"/>
  <c r="M46" i="7949"/>
  <c r="E54" i="7949"/>
  <c r="J47" i="7949"/>
  <c r="K44" i="7949"/>
  <c r="K46" i="7949"/>
  <c r="FZ86" i="2"/>
  <c r="FZ87" i="2" s="1"/>
  <c r="FZ88" i="2" s="1"/>
  <c r="FZ89" i="2" s="1"/>
  <c r="FZ90" i="2" s="1"/>
  <c r="FZ91" i="2" s="1"/>
  <c r="FZ92" i="2" s="1"/>
  <c r="FZ93" i="2" s="1"/>
  <c r="FZ94" i="2" s="1"/>
  <c r="FZ95" i="2" s="1"/>
  <c r="FP57" i="2"/>
  <c r="BM164" i="2"/>
  <c r="BK160" i="2"/>
  <c r="BK156" i="2"/>
  <c r="BD147" i="2"/>
  <c r="BO147" i="2" s="1"/>
  <c r="BJ159" i="2"/>
  <c r="AY159" i="2" s="1"/>
  <c r="BJ149" i="2"/>
  <c r="AY149" i="2" s="1"/>
  <c r="DX896" i="2"/>
  <c r="DY896" i="2"/>
  <c r="BK153" i="2"/>
  <c r="ED924" i="2"/>
  <c r="FP278" i="2"/>
  <c r="FZ301" i="2"/>
  <c r="FZ302" i="2" s="1"/>
  <c r="FZ303" i="2" s="1"/>
  <c r="FZ304" i="2" s="1"/>
  <c r="FZ305" i="2" s="1"/>
  <c r="FZ306" i="2" s="1"/>
  <c r="FP171" i="2"/>
  <c r="FZ220" i="2"/>
  <c r="FZ221" i="2" s="1"/>
  <c r="FZ222" i="2" s="1"/>
  <c r="FZ223" i="2" s="1"/>
  <c r="FZ224" i="2" s="1"/>
  <c r="FZ225" i="2" s="1"/>
  <c r="FZ226" i="2" s="1"/>
  <c r="FZ227" i="2" s="1"/>
  <c r="FZ228" i="2" s="1"/>
  <c r="FZ229" i="2" s="1"/>
  <c r="FP317" i="2"/>
  <c r="FZ310" i="2"/>
  <c r="FZ311" i="2" s="1"/>
  <c r="FZ312" i="2" s="1"/>
  <c r="FZ313" i="2" s="1"/>
  <c r="FZ314" i="2" s="1"/>
  <c r="FZ315" i="2" s="1"/>
  <c r="FQ315" i="2" s="1"/>
  <c r="DX897" i="2"/>
  <c r="DY897" i="2"/>
  <c r="BK166" i="2"/>
  <c r="BM156" i="2"/>
  <c r="BD156" i="2"/>
  <c r="BN156" i="2"/>
  <c r="BK161" i="2"/>
  <c r="BK165" i="2"/>
  <c r="BK146" i="2"/>
  <c r="BJ166" i="2"/>
  <c r="BA166" i="2" s="1"/>
  <c r="BM159" i="2"/>
  <c r="FP59" i="2"/>
  <c r="FZ108" i="2"/>
  <c r="FZ109" i="2" s="1"/>
  <c r="FZ110" i="2" s="1"/>
  <c r="FZ111" i="2" s="1"/>
  <c r="FZ112" i="2" s="1"/>
  <c r="FZ113" i="2" s="1"/>
  <c r="FZ114" i="2" s="1"/>
  <c r="FZ115" i="2" s="1"/>
  <c r="FZ116" i="2" s="1"/>
  <c r="FZ117" i="2" s="1"/>
  <c r="FP56" i="2"/>
  <c r="FZ75" i="2"/>
  <c r="FZ76" i="2" s="1"/>
  <c r="FZ77" i="2" s="1"/>
  <c r="FZ78" i="2" s="1"/>
  <c r="FZ79" i="2" s="1"/>
  <c r="FZ80" i="2" s="1"/>
  <c r="FZ81" i="2" s="1"/>
  <c r="FZ82" i="2" s="1"/>
  <c r="FZ83" i="2" s="1"/>
  <c r="FZ84" i="2" s="1"/>
  <c r="FP58" i="2"/>
  <c r="FZ97" i="2"/>
  <c r="FZ98" i="2" s="1"/>
  <c r="FZ99" i="2" s="1"/>
  <c r="FZ100" i="2" s="1"/>
  <c r="FZ101" i="2" s="1"/>
  <c r="FZ102" i="2" s="1"/>
  <c r="FZ103" i="2" s="1"/>
  <c r="FZ104" i="2" s="1"/>
  <c r="FZ105" i="2" s="1"/>
  <c r="FZ106" i="2" s="1"/>
  <c r="FH119" i="2"/>
  <c r="FP170" i="2"/>
  <c r="FZ209" i="2"/>
  <c r="FZ210" i="2" s="1"/>
  <c r="FZ211" i="2" s="1"/>
  <c r="FZ212" i="2" s="1"/>
  <c r="FZ213" i="2" s="1"/>
  <c r="FZ214" i="2" s="1"/>
  <c r="FZ215" i="2" s="1"/>
  <c r="FZ216" i="2" s="1"/>
  <c r="FZ217" i="2" s="1"/>
  <c r="FZ218" i="2" s="1"/>
  <c r="BJ155" i="2"/>
  <c r="ED635" i="2"/>
  <c r="BJ156" i="2"/>
  <c r="AY156" i="2" s="1"/>
  <c r="DY599" i="2"/>
  <c r="DX599" i="2"/>
  <c r="BK150" i="2"/>
  <c r="BK163" i="2"/>
  <c r="BK157" i="2"/>
  <c r="BD154" i="2"/>
  <c r="ED922" i="2"/>
  <c r="FP55" i="2"/>
  <c r="FZ64" i="2"/>
  <c r="FZ65" i="2" s="1"/>
  <c r="FZ66" i="2" s="1"/>
  <c r="FZ67" i="2" s="1"/>
  <c r="FZ68" i="2" s="1"/>
  <c r="FZ69" i="2" s="1"/>
  <c r="FZ70" i="2" s="1"/>
  <c r="FZ71" i="2" s="1"/>
  <c r="FZ72" i="2" s="1"/>
  <c r="FZ73" i="2" s="1"/>
  <c r="FH127" i="2"/>
  <c r="FJ127" i="2" s="1"/>
  <c r="FL104" i="2" s="1"/>
  <c r="FH124" i="2"/>
  <c r="FP61" i="2"/>
  <c r="FZ130" i="2"/>
  <c r="FZ131" i="2" s="1"/>
  <c r="FZ132" i="2" s="1"/>
  <c r="FZ133" i="2" s="1"/>
  <c r="FZ134" i="2" s="1"/>
  <c r="FZ135" i="2" s="1"/>
  <c r="FZ136" i="2" s="1"/>
  <c r="FZ137" i="2" s="1"/>
  <c r="FZ138" i="2" s="1"/>
  <c r="FZ139" i="2" s="1"/>
  <c r="FZ331" i="2"/>
  <c r="FZ332" i="2" s="1"/>
  <c r="FZ333" i="2" s="1"/>
  <c r="FZ334" i="2" s="1"/>
  <c r="FZ335" i="2" s="1"/>
  <c r="FZ336" i="2" s="1"/>
  <c r="FP320" i="2"/>
  <c r="BD166" i="2"/>
  <c r="CN44" i="2"/>
  <c r="CU41" i="2" s="1"/>
  <c r="BM169" i="2"/>
  <c r="BD169" i="2"/>
  <c r="BN169" i="2"/>
  <c r="BJ165" i="2"/>
  <c r="AY165" i="2" s="1"/>
  <c r="BK151" i="2"/>
  <c r="BJ148" i="2"/>
  <c r="AY148" i="2" s="1"/>
  <c r="BJ168" i="2"/>
  <c r="AY168" i="2" s="1"/>
  <c r="BM147" i="2"/>
  <c r="BK162" i="2"/>
  <c r="DY598" i="2"/>
  <c r="DX598" i="2"/>
  <c r="FP172" i="2"/>
  <c r="FZ231" i="2"/>
  <c r="FZ232" i="2" s="1"/>
  <c r="FZ233" i="2" s="1"/>
  <c r="FZ234" i="2" s="1"/>
  <c r="FZ235" i="2" s="1"/>
  <c r="FZ236" i="2" s="1"/>
  <c r="FZ237" i="2" s="1"/>
  <c r="FZ238" i="2" s="1"/>
  <c r="FZ239" i="2" s="1"/>
  <c r="FZ240" i="2" s="1"/>
  <c r="FZ198" i="2"/>
  <c r="FZ199" i="2" s="1"/>
  <c r="FZ200" i="2" s="1"/>
  <c r="FZ201" i="2" s="1"/>
  <c r="FZ202" i="2" s="1"/>
  <c r="FZ203" i="2" s="1"/>
  <c r="FZ204" i="2" s="1"/>
  <c r="FZ205" i="2" s="1"/>
  <c r="FZ206" i="2" s="1"/>
  <c r="FZ207" i="2" s="1"/>
  <c r="FP169" i="2"/>
  <c r="FP53" i="2"/>
  <c r="FZ42" i="2"/>
  <c r="FZ43" i="2" s="1"/>
  <c r="FZ44" i="2" s="1"/>
  <c r="FZ45" i="2" s="1"/>
  <c r="FZ46" i="2" s="1"/>
  <c r="FZ47" i="2" s="1"/>
  <c r="FZ48" i="2" s="1"/>
  <c r="FZ49" i="2" s="1"/>
  <c r="FZ50" i="2" s="1"/>
  <c r="FZ51" i="2" s="1"/>
  <c r="FQ51" i="2" s="1"/>
  <c r="FP54" i="2"/>
  <c r="FZ53" i="2"/>
  <c r="FZ54" i="2" s="1"/>
  <c r="FZ55" i="2" s="1"/>
  <c r="FZ56" i="2" s="1"/>
  <c r="FZ57" i="2" s="1"/>
  <c r="FZ58" i="2" s="1"/>
  <c r="FZ59" i="2" s="1"/>
  <c r="FZ60" i="2" s="1"/>
  <c r="FZ61" i="2" s="1"/>
  <c r="FZ62" i="2" s="1"/>
  <c r="FH125" i="2"/>
  <c r="BJ152" i="2"/>
  <c r="AY152" i="2" s="1"/>
  <c r="CN345" i="2"/>
  <c r="CU342" i="2" s="1"/>
  <c r="CN348" i="2"/>
  <c r="DD342" i="2" s="1"/>
  <c r="CN45" i="2"/>
  <c r="CX41" i="2" s="1"/>
  <c r="BK164" i="2"/>
  <c r="BK155" i="2"/>
  <c r="BD168" i="2"/>
  <c r="BN168" i="2"/>
  <c r="BM168" i="2"/>
  <c r="FZ187" i="2"/>
  <c r="FZ188" i="2" s="1"/>
  <c r="FZ189" i="2" s="1"/>
  <c r="FZ190" i="2" s="1"/>
  <c r="FZ191" i="2" s="1"/>
  <c r="FZ192" i="2" s="1"/>
  <c r="FZ193" i="2" s="1"/>
  <c r="FZ194" i="2" s="1"/>
  <c r="FZ195" i="2" s="1"/>
  <c r="FZ196" i="2" s="1"/>
  <c r="FP168" i="2"/>
  <c r="FP322" i="2"/>
  <c r="FZ345" i="2"/>
  <c r="FZ346" i="2" s="1"/>
  <c r="FZ347" i="2" s="1"/>
  <c r="FZ348" i="2" s="1"/>
  <c r="FZ349" i="2" s="1"/>
  <c r="FZ350" i="2" s="1"/>
  <c r="FP277" i="2"/>
  <c r="FZ294" i="2"/>
  <c r="FZ295" i="2" s="1"/>
  <c r="FZ296" i="2" s="1"/>
  <c r="FZ297" i="2" s="1"/>
  <c r="FZ298" i="2" s="1"/>
  <c r="FZ299" i="2" s="1"/>
  <c r="FP173" i="2"/>
  <c r="FZ242" i="2"/>
  <c r="FZ243" i="2" s="1"/>
  <c r="FZ244" i="2" s="1"/>
  <c r="FZ245" i="2" s="1"/>
  <c r="FZ246" i="2" s="1"/>
  <c r="FZ247" i="2" s="1"/>
  <c r="FZ248" i="2" s="1"/>
  <c r="FZ249" i="2" s="1"/>
  <c r="FZ250" i="2" s="1"/>
  <c r="FZ251" i="2" s="1"/>
  <c r="DY597" i="2"/>
  <c r="DX597" i="2"/>
  <c r="BM158" i="2"/>
  <c r="BD158" i="2"/>
  <c r="BN158" i="2"/>
  <c r="CN47" i="2"/>
  <c r="DD41" i="2" s="1"/>
  <c r="DY899" i="2"/>
  <c r="DX899" i="2"/>
  <c r="BM153" i="2"/>
  <c r="BD153" i="2"/>
  <c r="BN153" i="2"/>
  <c r="BK154" i="2"/>
  <c r="ED923" i="2"/>
  <c r="R57" i="7953"/>
  <c r="AC53" i="7953"/>
  <c r="R59" i="7953"/>
  <c r="AC57" i="7953"/>
  <c r="AC55" i="7953"/>
  <c r="AC50" i="7953"/>
  <c r="AC51" i="7953"/>
  <c r="R56" i="7953"/>
  <c r="R55" i="7953"/>
  <c r="AC56" i="7953"/>
  <c r="R58" i="7953"/>
  <c r="AC52" i="7953"/>
  <c r="CN343" i="2"/>
  <c r="CO342" i="2" s="1"/>
  <c r="AN59" i="2"/>
  <c r="AN48" i="2"/>
  <c r="AN62" i="2"/>
  <c r="AN58" i="2"/>
  <c r="AN55" i="2"/>
  <c r="AN42" i="2"/>
  <c r="AN49" i="2"/>
  <c r="AN43" i="2"/>
  <c r="AN61" i="2"/>
  <c r="AN57" i="2"/>
  <c r="AN45" i="2"/>
  <c r="AN52" i="2"/>
  <c r="AN47" i="2"/>
  <c r="AN60" i="2"/>
  <c r="AN50" i="2"/>
  <c r="AN56" i="2"/>
  <c r="AN51" i="2"/>
  <c r="AN44" i="2"/>
  <c r="AN63" i="2"/>
  <c r="AN53" i="2"/>
  <c r="AN54" i="2"/>
  <c r="AN65" i="2"/>
  <c r="AN64" i="2"/>
  <c r="AN46" i="2"/>
  <c r="BO159" i="2" l="1"/>
  <c r="BO167" i="2"/>
  <c r="BA162" i="2"/>
  <c r="BA154" i="2"/>
  <c r="BO162" i="2"/>
  <c r="BO166" i="2"/>
  <c r="BO152" i="2"/>
  <c r="AY154" i="2"/>
  <c r="BO150" i="2"/>
  <c r="BO163" i="2"/>
  <c r="BO148" i="2"/>
  <c r="BA153" i="2"/>
  <c r="FQ158" i="2"/>
  <c r="BA151" i="2"/>
  <c r="FQ157" i="2"/>
  <c r="FX157" i="2" s="1"/>
  <c r="BA147" i="2"/>
  <c r="AY160" i="2"/>
  <c r="CR62" i="2"/>
  <c r="CS62" i="2" s="1"/>
  <c r="CR49" i="2"/>
  <c r="CS49" i="2" s="1"/>
  <c r="CR43" i="2"/>
  <c r="CS43" i="2" s="1"/>
  <c r="CR48" i="2"/>
  <c r="CS48" i="2" s="1"/>
  <c r="CR53" i="2"/>
  <c r="CS53" i="2" s="1"/>
  <c r="CR57" i="2"/>
  <c r="CS57" i="2" s="1"/>
  <c r="CR55" i="2"/>
  <c r="CS55" i="2" s="1"/>
  <c r="CR59" i="2"/>
  <c r="CS59" i="2" s="1"/>
  <c r="CR56" i="2"/>
  <c r="CS56" i="2" s="1"/>
  <c r="CR42" i="2"/>
  <c r="CS42" i="2" s="1"/>
  <c r="CR54" i="2"/>
  <c r="CS54" i="2" s="1"/>
  <c r="CR64" i="2"/>
  <c r="CS64" i="2" s="1"/>
  <c r="CR45" i="2"/>
  <c r="CS45" i="2" s="1"/>
  <c r="CR47" i="2"/>
  <c r="CS47" i="2" s="1"/>
  <c r="CR51" i="2"/>
  <c r="CS51" i="2" s="1"/>
  <c r="CR65" i="2"/>
  <c r="CS65" i="2" s="1"/>
  <c r="CR50" i="2"/>
  <c r="CS50" i="2" s="1"/>
  <c r="CR46" i="2"/>
  <c r="CS46" i="2" s="1"/>
  <c r="CR52" i="2"/>
  <c r="CS52" i="2" s="1"/>
  <c r="CR63" i="2"/>
  <c r="CS63" i="2" s="1"/>
  <c r="CR58" i="2"/>
  <c r="CS58" i="2" s="1"/>
  <c r="CR61" i="2"/>
  <c r="CS61" i="2" s="1"/>
  <c r="CR44" i="2"/>
  <c r="CS44" i="2" s="1"/>
  <c r="BA167" i="2"/>
  <c r="BO151" i="2"/>
  <c r="AY150" i="2"/>
  <c r="BA155" i="2"/>
  <c r="BO161" i="2"/>
  <c r="BO154" i="2"/>
  <c r="BO165" i="2"/>
  <c r="CO51" i="2"/>
  <c r="CP51" i="2" s="1"/>
  <c r="AE58" i="7953"/>
  <c r="CX343" i="2"/>
  <c r="CY343" i="2" s="1"/>
  <c r="CO61" i="2"/>
  <c r="CP61" i="2" s="1"/>
  <c r="BA163" i="2"/>
  <c r="CX346" i="2"/>
  <c r="CY346" i="2" s="1"/>
  <c r="CX353" i="2"/>
  <c r="CY353" i="2" s="1"/>
  <c r="CX359" i="2"/>
  <c r="CY359" i="2" s="1"/>
  <c r="CX360" i="2"/>
  <c r="CY360" i="2" s="1"/>
  <c r="FQ161" i="2"/>
  <c r="FS161" i="2" s="1"/>
  <c r="FQ160" i="2"/>
  <c r="FY160" i="2" s="1"/>
  <c r="AD58" i="7953"/>
  <c r="CO60" i="2"/>
  <c r="CP60" i="2" s="1"/>
  <c r="FQ156" i="2"/>
  <c r="FT156" i="2" s="1"/>
  <c r="FQ159" i="2"/>
  <c r="FS159" i="2" s="1"/>
  <c r="FQ155" i="2"/>
  <c r="FY155" i="2" s="1"/>
  <c r="FQ162" i="2"/>
  <c r="FY162" i="2" s="1"/>
  <c r="BA157" i="2"/>
  <c r="CX347" i="2"/>
  <c r="CY347" i="2" s="1"/>
  <c r="BA161" i="2"/>
  <c r="AJ58" i="7953"/>
  <c r="CX365" i="2"/>
  <c r="CY365" i="2" s="1"/>
  <c r="AF58" i="7953"/>
  <c r="AK58" i="7953" s="1"/>
  <c r="G58" i="7953" s="1"/>
  <c r="CX349" i="2"/>
  <c r="CY349" i="2" s="1"/>
  <c r="CO44" i="2"/>
  <c r="CP44" i="2" s="1"/>
  <c r="CO45" i="2"/>
  <c r="CP45" i="2" s="1"/>
  <c r="CO49" i="2"/>
  <c r="CP49" i="2" s="1"/>
  <c r="AP53" i="2"/>
  <c r="AQ53" i="2"/>
  <c r="CX350" i="2"/>
  <c r="CY350" i="2" s="1"/>
  <c r="CX364" i="2"/>
  <c r="CY364" i="2" s="1"/>
  <c r="CO43" i="2"/>
  <c r="CP43" i="2" s="1"/>
  <c r="CO64" i="2"/>
  <c r="CP64" i="2" s="1"/>
  <c r="AZ43" i="2"/>
  <c r="AO43" i="2" s="1"/>
  <c r="E43" i="2" s="1"/>
  <c r="CR345" i="2"/>
  <c r="CS345" i="2" s="1"/>
  <c r="CR360" i="2"/>
  <c r="CS360" i="2" s="1"/>
  <c r="CR346" i="2"/>
  <c r="CS346" i="2" s="1"/>
  <c r="CX363" i="2"/>
  <c r="CY363" i="2" s="1"/>
  <c r="CO55" i="2"/>
  <c r="CP55" i="2" s="1"/>
  <c r="CO56" i="2"/>
  <c r="CP56" i="2" s="1"/>
  <c r="CR356" i="2"/>
  <c r="CS356" i="2" s="1"/>
  <c r="CR351" i="2"/>
  <c r="CS351" i="2" s="1"/>
  <c r="CX345" i="2"/>
  <c r="CY345" i="2" s="1"/>
  <c r="CX348" i="2"/>
  <c r="CY348" i="2" s="1"/>
  <c r="CO50" i="2"/>
  <c r="CP50" i="2" s="1"/>
  <c r="CO47" i="2"/>
  <c r="CP47" i="2" s="1"/>
  <c r="CR347" i="2"/>
  <c r="CS347" i="2" s="1"/>
  <c r="CX354" i="2"/>
  <c r="CY354" i="2" s="1"/>
  <c r="CX357" i="2"/>
  <c r="CY357" i="2" s="1"/>
  <c r="CO46" i="2"/>
  <c r="CP46" i="2" s="1"/>
  <c r="CO54" i="2"/>
  <c r="CP54" i="2" s="1"/>
  <c r="AP50" i="2"/>
  <c r="AQ50" i="2"/>
  <c r="CX358" i="2"/>
  <c r="CY358" i="2" s="1"/>
  <c r="CX352" i="2"/>
  <c r="CY352" i="2" s="1"/>
  <c r="CX361" i="2"/>
  <c r="CY361" i="2" s="1"/>
  <c r="EM892" i="2"/>
  <c r="FQ154" i="2"/>
  <c r="FV154" i="2" s="1"/>
  <c r="CX366" i="2"/>
  <c r="CY366" i="2" s="1"/>
  <c r="CX356" i="2"/>
  <c r="CY356" i="2" s="1"/>
  <c r="CX344" i="2"/>
  <c r="CY344" i="2" s="1"/>
  <c r="CO58" i="2"/>
  <c r="CP58" i="2" s="1"/>
  <c r="CO42" i="2"/>
  <c r="CP42" i="2" s="1"/>
  <c r="CO65" i="2"/>
  <c r="CP65" i="2" s="1"/>
  <c r="ED896" i="2"/>
  <c r="BA158" i="2"/>
  <c r="FQ43" i="2"/>
  <c r="FX43" i="2" s="1"/>
  <c r="CX355" i="2"/>
  <c r="CY355" i="2" s="1"/>
  <c r="CX362" i="2"/>
  <c r="CY362" i="2" s="1"/>
  <c r="CO62" i="2"/>
  <c r="CP62" i="2" s="1"/>
  <c r="CO59" i="2"/>
  <c r="CP59" i="2" s="1"/>
  <c r="CO63" i="2"/>
  <c r="CP63" i="2" s="1"/>
  <c r="AQ54" i="2"/>
  <c r="AP54" i="2"/>
  <c r="M49" i="2"/>
  <c r="K49" i="2"/>
  <c r="AP49" i="2"/>
  <c r="F49" i="2"/>
  <c r="I49" i="2"/>
  <c r="AQ49" i="2"/>
  <c r="H49" i="2"/>
  <c r="G49" i="2"/>
  <c r="AP60" i="2"/>
  <c r="AQ60" i="2"/>
  <c r="AQ58" i="2"/>
  <c r="AP58" i="2"/>
  <c r="BA169" i="2"/>
  <c r="CR365" i="2"/>
  <c r="CS365" i="2" s="1"/>
  <c r="CR352" i="2"/>
  <c r="CS352" i="2" s="1"/>
  <c r="CR359" i="2"/>
  <c r="CS359" i="2" s="1"/>
  <c r="AY161" i="2"/>
  <c r="CR358" i="2"/>
  <c r="CS358" i="2" s="1"/>
  <c r="CR361" i="2"/>
  <c r="CS361" i="2" s="1"/>
  <c r="CR353" i="2"/>
  <c r="CS353" i="2" s="1"/>
  <c r="CR343" i="2"/>
  <c r="CS343" i="2" s="1"/>
  <c r="CR364" i="2"/>
  <c r="CS364" i="2" s="1"/>
  <c r="CR348" i="2"/>
  <c r="CS348" i="2" s="1"/>
  <c r="CR363" i="2"/>
  <c r="CS363" i="2" s="1"/>
  <c r="CR355" i="2"/>
  <c r="CS355" i="2" s="1"/>
  <c r="CR344" i="2"/>
  <c r="CS344" i="2" s="1"/>
  <c r="ED598" i="2"/>
  <c r="BA159" i="2"/>
  <c r="CR357" i="2"/>
  <c r="CS357" i="2" s="1"/>
  <c r="CR349" i="2"/>
  <c r="CS349" i="2" s="1"/>
  <c r="CR350" i="2"/>
  <c r="CS350" i="2" s="1"/>
  <c r="BA164" i="2"/>
  <c r="CR366" i="2"/>
  <c r="CS366" i="2" s="1"/>
  <c r="CR362" i="2"/>
  <c r="CS362" i="2" s="1"/>
  <c r="AY155" i="2"/>
  <c r="AP64" i="2"/>
  <c r="AQ64" i="2"/>
  <c r="AQ55" i="2"/>
  <c r="AP55" i="2"/>
  <c r="AQ59" i="2"/>
  <c r="AP59" i="2"/>
  <c r="AQ57" i="2"/>
  <c r="AP57" i="2"/>
  <c r="AQ62" i="2"/>
  <c r="AP62" i="2"/>
  <c r="AP65" i="2"/>
  <c r="AQ65" i="2"/>
  <c r="AP51" i="2"/>
  <c r="AQ51" i="2"/>
  <c r="AP63" i="2"/>
  <c r="AQ63" i="2"/>
  <c r="AP52" i="2"/>
  <c r="AQ52" i="2"/>
  <c r="AQ56" i="2"/>
  <c r="AP56" i="2"/>
  <c r="AQ61" i="2"/>
  <c r="AP61" i="2"/>
  <c r="BO146" i="2"/>
  <c r="CO48" i="2"/>
  <c r="CP48" i="2" s="1"/>
  <c r="CO53" i="2"/>
  <c r="CP53" i="2" s="1"/>
  <c r="CO52" i="2"/>
  <c r="CP52" i="2" s="1"/>
  <c r="FQ313" i="2"/>
  <c r="FX313" i="2" s="1"/>
  <c r="EM593" i="2"/>
  <c r="FJ125" i="2"/>
  <c r="FL102" i="2" s="1"/>
  <c r="BA149" i="2"/>
  <c r="AY166" i="2"/>
  <c r="FQ45" i="2"/>
  <c r="FT45" i="2" s="1"/>
  <c r="BO149" i="2"/>
  <c r="BA165" i="2"/>
  <c r="FQ46" i="2"/>
  <c r="FV46" i="2" s="1"/>
  <c r="ED898" i="2"/>
  <c r="ED900" i="2"/>
  <c r="FJ120" i="2"/>
  <c r="FL97" i="2" s="1"/>
  <c r="ED599" i="2"/>
  <c r="FQ310" i="2"/>
  <c r="FU310" i="2" s="1"/>
  <c r="EM592" i="2"/>
  <c r="FJ121" i="2"/>
  <c r="FL98" i="2" s="1"/>
  <c r="BO168" i="2"/>
  <c r="BO156" i="2"/>
  <c r="EM590" i="2"/>
  <c r="FQ312" i="2"/>
  <c r="FR312" i="2" s="1"/>
  <c r="ED597" i="2"/>
  <c r="BA152" i="2"/>
  <c r="FJ119" i="2"/>
  <c r="FL96" i="2" s="1"/>
  <c r="AQ42" i="2"/>
  <c r="E42" i="2"/>
  <c r="F42" i="2"/>
  <c r="K42" i="2"/>
  <c r="H42" i="2"/>
  <c r="AP42" i="2"/>
  <c r="M42" i="2"/>
  <c r="G42" i="2"/>
  <c r="I42" i="2"/>
  <c r="AP45" i="2"/>
  <c r="G45" i="2"/>
  <c r="F45" i="2"/>
  <c r="I45" i="2"/>
  <c r="AQ45" i="2"/>
  <c r="H45" i="2"/>
  <c r="M45" i="2"/>
  <c r="K45" i="2"/>
  <c r="F43" i="2"/>
  <c r="G43" i="2"/>
  <c r="K43" i="2"/>
  <c r="AQ43" i="2"/>
  <c r="I43" i="2"/>
  <c r="M43" i="2"/>
  <c r="H43" i="2"/>
  <c r="AP43" i="2"/>
  <c r="G47" i="2"/>
  <c r="AQ47" i="2"/>
  <c r="I47" i="2"/>
  <c r="K47" i="2"/>
  <c r="F47" i="2"/>
  <c r="M47" i="2"/>
  <c r="AP47" i="2"/>
  <c r="H47" i="2"/>
  <c r="K44" i="2"/>
  <c r="AP44" i="2"/>
  <c r="F44" i="2"/>
  <c r="AQ44" i="2"/>
  <c r="I44" i="2"/>
  <c r="M44" i="2"/>
  <c r="H44" i="2"/>
  <c r="G44" i="2"/>
  <c r="K48" i="2"/>
  <c r="F48" i="2"/>
  <c r="M48" i="2"/>
  <c r="H48" i="2"/>
  <c r="AP48" i="2"/>
  <c r="AQ48" i="2"/>
  <c r="G48" i="2"/>
  <c r="I48" i="2"/>
  <c r="G46" i="2"/>
  <c r="K46" i="2"/>
  <c r="I46" i="2"/>
  <c r="H46" i="2"/>
  <c r="AQ46" i="2"/>
  <c r="M46" i="2"/>
  <c r="F46" i="2"/>
  <c r="AP46" i="2"/>
  <c r="FT271" i="2"/>
  <c r="FS271" i="2"/>
  <c r="FR271" i="2"/>
  <c r="FW271" i="2"/>
  <c r="FX271" i="2"/>
  <c r="FY271" i="2"/>
  <c r="FV271" i="2"/>
  <c r="FU271" i="2"/>
  <c r="AG51" i="7953"/>
  <c r="AF51" i="7953"/>
  <c r="AE51" i="7953"/>
  <c r="AJ51" i="7953"/>
  <c r="AD51" i="7953"/>
  <c r="DD63" i="2"/>
  <c r="DE63" i="2" s="1"/>
  <c r="DD51" i="2"/>
  <c r="DE51" i="2" s="1"/>
  <c r="DD61" i="2"/>
  <c r="DE61" i="2" s="1"/>
  <c r="DD43" i="2"/>
  <c r="DE43" i="2" s="1"/>
  <c r="DD58" i="2"/>
  <c r="DE58" i="2" s="1"/>
  <c r="DD45" i="2"/>
  <c r="DE45" i="2" s="1"/>
  <c r="DD47" i="2"/>
  <c r="DE47" i="2" s="1"/>
  <c r="DD55" i="2"/>
  <c r="DE55" i="2" s="1"/>
  <c r="DD42" i="2"/>
  <c r="DE42" i="2" s="1"/>
  <c r="DD62" i="2"/>
  <c r="DE62" i="2" s="1"/>
  <c r="DD52" i="2"/>
  <c r="DE52" i="2" s="1"/>
  <c r="DD46" i="2"/>
  <c r="DE46" i="2" s="1"/>
  <c r="DD49" i="2"/>
  <c r="DE49" i="2" s="1"/>
  <c r="DD44" i="2"/>
  <c r="DE44" i="2" s="1"/>
  <c r="DD56" i="2"/>
  <c r="DE56" i="2" s="1"/>
  <c r="DD54" i="2"/>
  <c r="DE54" i="2" s="1"/>
  <c r="DD60" i="2"/>
  <c r="DE60" i="2" s="1"/>
  <c r="DD53" i="2"/>
  <c r="DE53" i="2" s="1"/>
  <c r="DD48" i="2"/>
  <c r="DE48" i="2" s="1"/>
  <c r="DD57" i="2"/>
  <c r="DE57" i="2" s="1"/>
  <c r="DD65" i="2"/>
  <c r="DE65" i="2" s="1"/>
  <c r="DD59" i="2"/>
  <c r="DE59" i="2" s="1"/>
  <c r="DD64" i="2"/>
  <c r="DE64" i="2" s="1"/>
  <c r="DD50" i="2"/>
  <c r="DE50" i="2" s="1"/>
  <c r="CU51" i="2"/>
  <c r="CV51" i="2" s="1"/>
  <c r="CU59" i="2"/>
  <c r="CV59" i="2" s="1"/>
  <c r="CU44" i="2"/>
  <c r="CV44" i="2" s="1"/>
  <c r="CU50" i="2"/>
  <c r="CV50" i="2" s="1"/>
  <c r="CU64" i="2"/>
  <c r="CV64" i="2" s="1"/>
  <c r="CU54" i="2"/>
  <c r="CV54" i="2" s="1"/>
  <c r="CU63" i="2"/>
  <c r="CV63" i="2" s="1"/>
  <c r="CU53" i="2"/>
  <c r="CV53" i="2" s="1"/>
  <c r="CU45" i="2"/>
  <c r="CV45" i="2" s="1"/>
  <c r="CU48" i="2"/>
  <c r="CV48" i="2" s="1"/>
  <c r="CU61" i="2"/>
  <c r="CV61" i="2" s="1"/>
  <c r="CU52" i="2"/>
  <c r="CV52" i="2" s="1"/>
  <c r="CU58" i="2"/>
  <c r="CV58" i="2" s="1"/>
  <c r="CU65" i="2"/>
  <c r="CV65" i="2" s="1"/>
  <c r="CU46" i="2"/>
  <c r="CV46" i="2" s="1"/>
  <c r="CU55" i="2"/>
  <c r="CV55" i="2" s="1"/>
  <c r="CU47" i="2"/>
  <c r="CV47" i="2" s="1"/>
  <c r="CU49" i="2"/>
  <c r="CV49" i="2" s="1"/>
  <c r="CU57" i="2"/>
  <c r="CV57" i="2" s="1"/>
  <c r="CU56" i="2"/>
  <c r="CV56" i="2" s="1"/>
  <c r="CU62" i="2"/>
  <c r="CV62" i="2" s="1"/>
  <c r="CU43" i="2"/>
  <c r="CV43" i="2" s="1"/>
  <c r="CU42" i="2"/>
  <c r="CV42" i="2" s="1"/>
  <c r="CU60" i="2"/>
  <c r="CV60" i="2" s="1"/>
  <c r="FQ50" i="2"/>
  <c r="FQ171" i="2"/>
  <c r="FP182" i="2"/>
  <c r="ED596" i="2"/>
  <c r="AF61" i="7950"/>
  <c r="AG61" i="7950"/>
  <c r="FP280" i="2"/>
  <c r="FQ273" i="2"/>
  <c r="FQ267" i="2"/>
  <c r="AF50" i="7953"/>
  <c r="AJ50" i="7953"/>
  <c r="AG50" i="7953"/>
  <c r="AD50" i="7953"/>
  <c r="AE50" i="7953"/>
  <c r="FP184" i="2"/>
  <c r="FQ173" i="2"/>
  <c r="FP179" i="2"/>
  <c r="FQ168" i="2"/>
  <c r="FP65" i="2"/>
  <c r="FQ54" i="2"/>
  <c r="FP72" i="2"/>
  <c r="FQ61" i="2"/>
  <c r="FQ56" i="2"/>
  <c r="FP67" i="2"/>
  <c r="FR163" i="2"/>
  <c r="FT163" i="2"/>
  <c r="FU163" i="2"/>
  <c r="FX163" i="2"/>
  <c r="FW163" i="2"/>
  <c r="FV163" i="2"/>
  <c r="FY163" i="2"/>
  <c r="FS163" i="2"/>
  <c r="AP43" i="7950"/>
  <c r="Z52" i="7950"/>
  <c r="AG49" i="7950"/>
  <c r="AH47" i="7950"/>
  <c r="AB53" i="7950"/>
  <c r="Z53" i="7950"/>
  <c r="AH48" i="7950"/>
  <c r="AD44" i="7950"/>
  <c r="AA53" i="7950"/>
  <c r="AA52" i="7950"/>
  <c r="AG48" i="7950"/>
  <c r="AG47" i="7950"/>
  <c r="AB52" i="7950"/>
  <c r="FP177" i="2"/>
  <c r="FQ166" i="2"/>
  <c r="BA148" i="2"/>
  <c r="DA365" i="2"/>
  <c r="DB365" i="2" s="1"/>
  <c r="DA347" i="2"/>
  <c r="DB347" i="2" s="1"/>
  <c r="DA356" i="2"/>
  <c r="DB356" i="2" s="1"/>
  <c r="DA345" i="2"/>
  <c r="DB345" i="2" s="1"/>
  <c r="DA364" i="2"/>
  <c r="DB364" i="2" s="1"/>
  <c r="DA351" i="2"/>
  <c r="DB351" i="2" s="1"/>
  <c r="DA354" i="2"/>
  <c r="DB354" i="2" s="1"/>
  <c r="DA353" i="2"/>
  <c r="DB353" i="2" s="1"/>
  <c r="DA355" i="2"/>
  <c r="DB355" i="2" s="1"/>
  <c r="DA358" i="2"/>
  <c r="DB358" i="2" s="1"/>
  <c r="DA357" i="2"/>
  <c r="DB357" i="2" s="1"/>
  <c r="DA343" i="2"/>
  <c r="DB343" i="2" s="1"/>
  <c r="DA359" i="2"/>
  <c r="DB359" i="2" s="1"/>
  <c r="DA361" i="2"/>
  <c r="DB361" i="2" s="1"/>
  <c r="DA362" i="2"/>
  <c r="DB362" i="2" s="1"/>
  <c r="DA350" i="2"/>
  <c r="DB350" i="2" s="1"/>
  <c r="DA344" i="2"/>
  <c r="DB344" i="2" s="1"/>
  <c r="DA352" i="2"/>
  <c r="DB352" i="2" s="1"/>
  <c r="DA346" i="2"/>
  <c r="DB346" i="2" s="1"/>
  <c r="DA363" i="2"/>
  <c r="DB363" i="2" s="1"/>
  <c r="DA348" i="2"/>
  <c r="DB348" i="2" s="1"/>
  <c r="DA360" i="2"/>
  <c r="DB360" i="2" s="1"/>
  <c r="DA349" i="2"/>
  <c r="DB349" i="2" s="1"/>
  <c r="DA366" i="2"/>
  <c r="DB366" i="2" s="1"/>
  <c r="FQ319" i="2"/>
  <c r="FP326" i="2"/>
  <c r="FQ274" i="2"/>
  <c r="FP281" i="2"/>
  <c r="CO354" i="2"/>
  <c r="CP354" i="2" s="1"/>
  <c r="CO345" i="2"/>
  <c r="CP345" i="2" s="1"/>
  <c r="CO359" i="2"/>
  <c r="CP359" i="2" s="1"/>
  <c r="CO358" i="2"/>
  <c r="CP358" i="2" s="1"/>
  <c r="CO362" i="2"/>
  <c r="CP362" i="2" s="1"/>
  <c r="CO357" i="2"/>
  <c r="CP357" i="2" s="1"/>
  <c r="CO365" i="2"/>
  <c r="CP365" i="2" s="1"/>
  <c r="CO349" i="2"/>
  <c r="CP349" i="2" s="1"/>
  <c r="CO366" i="2"/>
  <c r="CP366" i="2" s="1"/>
  <c r="CO350" i="2"/>
  <c r="CP350" i="2" s="1"/>
  <c r="CO355" i="2"/>
  <c r="CP355" i="2" s="1"/>
  <c r="CO360" i="2"/>
  <c r="CP360" i="2" s="1"/>
  <c r="CO363" i="2"/>
  <c r="CP363" i="2" s="1"/>
  <c r="CO343" i="2"/>
  <c r="CP343" i="2" s="1"/>
  <c r="CO347" i="2"/>
  <c r="CP347" i="2" s="1"/>
  <c r="CO361" i="2"/>
  <c r="CP361" i="2" s="1"/>
  <c r="CO352" i="2"/>
  <c r="CP352" i="2" s="1"/>
  <c r="CO351" i="2"/>
  <c r="CP351" i="2" s="1"/>
  <c r="CO346" i="2"/>
  <c r="CP346" i="2" s="1"/>
  <c r="CO356" i="2"/>
  <c r="CP356" i="2" s="1"/>
  <c r="CO344" i="2"/>
  <c r="CP344" i="2" s="1"/>
  <c r="CO348" i="2"/>
  <c r="CP348" i="2" s="1"/>
  <c r="CO353" i="2"/>
  <c r="CP353" i="2" s="1"/>
  <c r="CO364" i="2"/>
  <c r="CP364" i="2" s="1"/>
  <c r="AJ55" i="7953"/>
  <c r="AG55" i="7953"/>
  <c r="AE55" i="7953"/>
  <c r="AF55" i="7953"/>
  <c r="AD55" i="7953"/>
  <c r="BO158" i="2"/>
  <c r="CX51" i="2"/>
  <c r="CY51" i="2" s="1"/>
  <c r="CX48" i="2"/>
  <c r="CY48" i="2" s="1"/>
  <c r="CX65" i="2"/>
  <c r="CY65" i="2" s="1"/>
  <c r="CX46" i="2"/>
  <c r="CY46" i="2" s="1"/>
  <c r="CX49" i="2"/>
  <c r="CY49" i="2" s="1"/>
  <c r="CX43" i="2"/>
  <c r="CY43" i="2" s="1"/>
  <c r="CX45" i="2"/>
  <c r="CY45" i="2" s="1"/>
  <c r="CX62" i="2"/>
  <c r="CY62" i="2" s="1"/>
  <c r="CX53" i="2"/>
  <c r="CY53" i="2" s="1"/>
  <c r="CX54" i="2"/>
  <c r="CY54" i="2" s="1"/>
  <c r="CX42" i="2"/>
  <c r="CY42" i="2" s="1"/>
  <c r="CX44" i="2"/>
  <c r="CY44" i="2" s="1"/>
  <c r="CX58" i="2"/>
  <c r="CY58" i="2" s="1"/>
  <c r="CX64" i="2"/>
  <c r="CY64" i="2" s="1"/>
  <c r="CX61" i="2"/>
  <c r="CY61" i="2" s="1"/>
  <c r="CX60" i="2"/>
  <c r="CY60" i="2" s="1"/>
  <c r="CX57" i="2"/>
  <c r="CY57" i="2" s="1"/>
  <c r="CX47" i="2"/>
  <c r="CY47" i="2" s="1"/>
  <c r="CX63" i="2"/>
  <c r="CY63" i="2" s="1"/>
  <c r="CX56" i="2"/>
  <c r="CY56" i="2" s="1"/>
  <c r="CX59" i="2"/>
  <c r="CY59" i="2" s="1"/>
  <c r="CX55" i="2"/>
  <c r="CY55" i="2" s="1"/>
  <c r="CX52" i="2"/>
  <c r="CY52" i="2" s="1"/>
  <c r="CX50" i="2"/>
  <c r="CY50" i="2" s="1"/>
  <c r="FT51" i="2"/>
  <c r="FY51" i="2"/>
  <c r="FS51" i="2"/>
  <c r="FW51" i="2"/>
  <c r="FV51" i="2"/>
  <c r="FU51" i="2"/>
  <c r="FX51" i="2"/>
  <c r="FR51" i="2"/>
  <c r="FP183" i="2"/>
  <c r="FQ172" i="2"/>
  <c r="FJ124" i="2"/>
  <c r="FL101" i="2" s="1"/>
  <c r="FQ170" i="2"/>
  <c r="FP181" i="2"/>
  <c r="FQ48" i="2"/>
  <c r="ED897" i="2"/>
  <c r="FQ57" i="2"/>
  <c r="FP68" i="2"/>
  <c r="FP185" i="2"/>
  <c r="FQ174" i="2"/>
  <c r="FQ49" i="2"/>
  <c r="CJ653" i="2"/>
  <c r="CJ663" i="2"/>
  <c r="CJ657" i="2"/>
  <c r="CJ652" i="2"/>
  <c r="CJ655" i="2"/>
  <c r="CJ656" i="2"/>
  <c r="CJ659" i="2"/>
  <c r="CJ649" i="2"/>
  <c r="CJ654" i="2"/>
  <c r="CI654" i="2" s="1"/>
  <c r="CJ658" i="2"/>
  <c r="CJ667" i="2"/>
  <c r="CJ651" i="2"/>
  <c r="CJ665" i="2"/>
  <c r="CJ647" i="2"/>
  <c r="CJ645" i="2"/>
  <c r="CJ644" i="2"/>
  <c r="CI644" i="2" s="1"/>
  <c r="CJ650" i="2"/>
  <c r="CJ646" i="2"/>
  <c r="CJ666" i="2"/>
  <c r="CJ660" i="2"/>
  <c r="CJ661" i="2"/>
  <c r="CJ662" i="2"/>
  <c r="CJ648" i="2"/>
  <c r="CJ664" i="2"/>
  <c r="BA146" i="2"/>
  <c r="FP283" i="2"/>
  <c r="FQ276" i="2"/>
  <c r="AG52" i="7953"/>
  <c r="AF52" i="7953"/>
  <c r="AJ52" i="7953"/>
  <c r="AE52" i="7953"/>
  <c r="AD52" i="7953"/>
  <c r="AD57" i="7953"/>
  <c r="AE57" i="7953"/>
  <c r="AF57" i="7953"/>
  <c r="AG57" i="7953"/>
  <c r="AJ57" i="7953"/>
  <c r="FQ277" i="2"/>
  <c r="FP284" i="2"/>
  <c r="BA168" i="2"/>
  <c r="DD344" i="2"/>
  <c r="DE344" i="2" s="1"/>
  <c r="DD360" i="2"/>
  <c r="DE360" i="2" s="1"/>
  <c r="DD356" i="2"/>
  <c r="DE356" i="2" s="1"/>
  <c r="DD358" i="2"/>
  <c r="DE358" i="2" s="1"/>
  <c r="DD357" i="2"/>
  <c r="DE357" i="2" s="1"/>
  <c r="DD343" i="2"/>
  <c r="DE343" i="2" s="1"/>
  <c r="DD362" i="2"/>
  <c r="DE362" i="2" s="1"/>
  <c r="DD347" i="2"/>
  <c r="DE347" i="2" s="1"/>
  <c r="DD354" i="2"/>
  <c r="DE354" i="2" s="1"/>
  <c r="DD355" i="2"/>
  <c r="DE355" i="2" s="1"/>
  <c r="DD353" i="2"/>
  <c r="DE353" i="2" s="1"/>
  <c r="DD349" i="2"/>
  <c r="DE349" i="2" s="1"/>
  <c r="DD351" i="2"/>
  <c r="DE351" i="2" s="1"/>
  <c r="DD348" i="2"/>
  <c r="DE348" i="2" s="1"/>
  <c r="DD345" i="2"/>
  <c r="DE345" i="2" s="1"/>
  <c r="DD352" i="2"/>
  <c r="DE352" i="2" s="1"/>
  <c r="DD365" i="2"/>
  <c r="DE365" i="2" s="1"/>
  <c r="DD361" i="2"/>
  <c r="DE361" i="2" s="1"/>
  <c r="DD364" i="2"/>
  <c r="DE364" i="2" s="1"/>
  <c r="DD363" i="2"/>
  <c r="DE363" i="2" s="1"/>
  <c r="DD350" i="2"/>
  <c r="DE350" i="2" s="1"/>
  <c r="DD366" i="2"/>
  <c r="DE366" i="2" s="1"/>
  <c r="DD346" i="2"/>
  <c r="DE346" i="2" s="1"/>
  <c r="DD359" i="2"/>
  <c r="DE359" i="2" s="1"/>
  <c r="FQ53" i="2"/>
  <c r="FP64" i="2"/>
  <c r="FQ278" i="2"/>
  <c r="FP285" i="2"/>
  <c r="FQ268" i="2"/>
  <c r="EM893" i="2"/>
  <c r="EM591" i="2"/>
  <c r="FQ269" i="2"/>
  <c r="FP176" i="2"/>
  <c r="FQ165" i="2"/>
  <c r="Y56" i="7953"/>
  <c r="U56" i="7953"/>
  <c r="V56" i="7953"/>
  <c r="T56" i="7953"/>
  <c r="S56" i="7953"/>
  <c r="U58" i="7953"/>
  <c r="T58" i="7953"/>
  <c r="V58" i="7953"/>
  <c r="S58" i="7953"/>
  <c r="Y58" i="7953"/>
  <c r="Y59" i="7953"/>
  <c r="S59" i="7953"/>
  <c r="U59" i="7953"/>
  <c r="V59" i="7953"/>
  <c r="T59" i="7953"/>
  <c r="BO153" i="2"/>
  <c r="FQ270" i="2"/>
  <c r="CU366" i="2"/>
  <c r="CV366" i="2" s="1"/>
  <c r="CU363" i="2"/>
  <c r="CV363" i="2" s="1"/>
  <c r="CU346" i="2"/>
  <c r="CV346" i="2" s="1"/>
  <c r="CU361" i="2"/>
  <c r="CV361" i="2" s="1"/>
  <c r="CU350" i="2"/>
  <c r="CV350" i="2" s="1"/>
  <c r="CU356" i="2"/>
  <c r="CV356" i="2" s="1"/>
  <c r="CU364" i="2"/>
  <c r="CV364" i="2" s="1"/>
  <c r="CU365" i="2"/>
  <c r="CV365" i="2" s="1"/>
  <c r="CU351" i="2"/>
  <c r="CV351" i="2" s="1"/>
  <c r="CU359" i="2"/>
  <c r="CV359" i="2" s="1"/>
  <c r="CU355" i="2"/>
  <c r="CV355" i="2" s="1"/>
  <c r="CU348" i="2"/>
  <c r="CV348" i="2" s="1"/>
  <c r="CU344" i="2"/>
  <c r="CV344" i="2" s="1"/>
  <c r="CU345" i="2"/>
  <c r="CV345" i="2" s="1"/>
  <c r="CU347" i="2"/>
  <c r="CV347" i="2" s="1"/>
  <c r="CU357" i="2"/>
  <c r="CV357" i="2" s="1"/>
  <c r="CU353" i="2"/>
  <c r="CV353" i="2" s="1"/>
  <c r="CU360" i="2"/>
  <c r="CV360" i="2" s="1"/>
  <c r="CU343" i="2"/>
  <c r="CV343" i="2" s="1"/>
  <c r="CU358" i="2"/>
  <c r="CV358" i="2" s="1"/>
  <c r="CU362" i="2"/>
  <c r="CV362" i="2" s="1"/>
  <c r="CU349" i="2"/>
  <c r="CV349" i="2" s="1"/>
  <c r="CU352" i="2"/>
  <c r="CV352" i="2" s="1"/>
  <c r="CU354" i="2"/>
  <c r="CV354" i="2" s="1"/>
  <c r="FQ42" i="2"/>
  <c r="FQ44" i="2"/>
  <c r="FQ47" i="2"/>
  <c r="FQ59" i="2"/>
  <c r="FP70" i="2"/>
  <c r="FP71" i="2"/>
  <c r="FQ60" i="2"/>
  <c r="FQ62" i="2"/>
  <c r="FP73" i="2"/>
  <c r="FQ311" i="2"/>
  <c r="I58" i="7953"/>
  <c r="AH58" i="7953"/>
  <c r="AI58" i="7953"/>
  <c r="FU158" i="2"/>
  <c r="FY158" i="2"/>
  <c r="FX158" i="2"/>
  <c r="FW158" i="2"/>
  <c r="FT158" i="2"/>
  <c r="FS158" i="2"/>
  <c r="FV158" i="2"/>
  <c r="FR158" i="2"/>
  <c r="AA68" i="7950"/>
  <c r="Z69" i="7950"/>
  <c r="AG65" i="7950"/>
  <c r="AB68" i="7950"/>
  <c r="AG64" i="7950"/>
  <c r="Z68" i="7950"/>
  <c r="AG63" i="7950"/>
  <c r="AP59" i="7950"/>
  <c r="AD60" i="7950"/>
  <c r="AH63" i="7950"/>
  <c r="AH64" i="7950"/>
  <c r="AA69" i="7950"/>
  <c r="AB69" i="7950"/>
  <c r="AE56" i="7953"/>
  <c r="AG56" i="7953"/>
  <c r="AJ56" i="7953"/>
  <c r="AD56" i="7953"/>
  <c r="AF56" i="7953"/>
  <c r="AE53" i="7953"/>
  <c r="AG53" i="7953"/>
  <c r="AF53" i="7953"/>
  <c r="AJ53" i="7953"/>
  <c r="AD53" i="7953"/>
  <c r="FP180" i="2"/>
  <c r="FQ169" i="2"/>
  <c r="FP327" i="2"/>
  <c r="FQ320" i="2"/>
  <c r="FP324" i="2"/>
  <c r="FQ317" i="2"/>
  <c r="FQ314" i="2"/>
  <c r="FQ275" i="2"/>
  <c r="FP282" i="2"/>
  <c r="EM894" i="2"/>
  <c r="DA64" i="2"/>
  <c r="DB64" i="2" s="1"/>
  <c r="DA57" i="2"/>
  <c r="DB57" i="2" s="1"/>
  <c r="DA60" i="2"/>
  <c r="DB60" i="2" s="1"/>
  <c r="DA63" i="2"/>
  <c r="DB63" i="2" s="1"/>
  <c r="DA47" i="2"/>
  <c r="DB47" i="2" s="1"/>
  <c r="DA56" i="2"/>
  <c r="DB56" i="2" s="1"/>
  <c r="DA43" i="2"/>
  <c r="DB43" i="2" s="1"/>
  <c r="DA54" i="2"/>
  <c r="DB54" i="2" s="1"/>
  <c r="DA58" i="2"/>
  <c r="DB58" i="2" s="1"/>
  <c r="DA45" i="2"/>
  <c r="DB45" i="2" s="1"/>
  <c r="DA62" i="2"/>
  <c r="DB62" i="2" s="1"/>
  <c r="DA50" i="2"/>
  <c r="DB50" i="2" s="1"/>
  <c r="DA42" i="2"/>
  <c r="DB42" i="2" s="1"/>
  <c r="DA44" i="2"/>
  <c r="DB44" i="2" s="1"/>
  <c r="DA52" i="2"/>
  <c r="DB52" i="2" s="1"/>
  <c r="DA48" i="2"/>
  <c r="DB48" i="2" s="1"/>
  <c r="DA55" i="2"/>
  <c r="DB55" i="2" s="1"/>
  <c r="DA59" i="2"/>
  <c r="DB59" i="2" s="1"/>
  <c r="DA61" i="2"/>
  <c r="DB61" i="2" s="1"/>
  <c r="DA46" i="2"/>
  <c r="DB46" i="2" s="1"/>
  <c r="DA53" i="2"/>
  <c r="DB53" i="2" s="1"/>
  <c r="DA51" i="2"/>
  <c r="DB51" i="2" s="1"/>
  <c r="DA65" i="2"/>
  <c r="DB65" i="2" s="1"/>
  <c r="DA49" i="2"/>
  <c r="DB49" i="2" s="1"/>
  <c r="FJ118" i="2"/>
  <c r="FL95" i="2" s="1"/>
  <c r="FY315" i="2"/>
  <c r="FT315" i="2"/>
  <c r="FR315" i="2"/>
  <c r="FU315" i="2"/>
  <c r="FW315" i="2"/>
  <c r="FV315" i="2"/>
  <c r="FS315" i="2"/>
  <c r="FX315" i="2"/>
  <c r="I63" i="7951"/>
  <c r="AB63" i="7951" s="1"/>
  <c r="I98" i="7951"/>
  <c r="AB98" i="7951" s="1"/>
  <c r="BE70" i="7951"/>
  <c r="M94" i="7951"/>
  <c r="AC94" i="7951" s="1"/>
  <c r="M112" i="7951"/>
  <c r="AC112" i="7951" s="1"/>
  <c r="BE90" i="7951"/>
  <c r="M135" i="7951"/>
  <c r="AC135" i="7951" s="1"/>
  <c r="M116" i="7951"/>
  <c r="AC116" i="7951" s="1"/>
  <c r="BE77" i="7951"/>
  <c r="M60" i="7951"/>
  <c r="AC60" i="7951" s="1"/>
  <c r="I99" i="7951"/>
  <c r="AB99" i="7951" s="1"/>
  <c r="M77" i="7951"/>
  <c r="AC77" i="7951" s="1"/>
  <c r="BE66" i="7951"/>
  <c r="BE57" i="7951"/>
  <c r="I130" i="7951"/>
  <c r="AB130" i="7951" s="1"/>
  <c r="M134" i="7951"/>
  <c r="AC134" i="7951" s="1"/>
  <c r="M57" i="7951"/>
  <c r="AC57" i="7951" s="1"/>
  <c r="M98" i="7951"/>
  <c r="AC98" i="7951" s="1"/>
  <c r="BE86" i="7951"/>
  <c r="M81" i="7951"/>
  <c r="AC81" i="7951" s="1"/>
  <c r="BE60" i="7951"/>
  <c r="M75" i="7951"/>
  <c r="AC75" i="7951" s="1"/>
  <c r="M58" i="7951"/>
  <c r="AC58" i="7951" s="1"/>
  <c r="M76" i="7951"/>
  <c r="AC76" i="7951" s="1"/>
  <c r="I77" i="7951"/>
  <c r="AB77" i="7951" s="1"/>
  <c r="BE78" i="7951"/>
  <c r="I95" i="7951"/>
  <c r="AB95" i="7951" s="1"/>
  <c r="BE72" i="7951"/>
  <c r="M59" i="7951"/>
  <c r="AC59" i="7951" s="1"/>
  <c r="BE65" i="7951"/>
  <c r="I116" i="7951"/>
  <c r="AB116" i="7951" s="1"/>
  <c r="BE83" i="7951"/>
  <c r="I64" i="7951"/>
  <c r="I62" i="7951"/>
  <c r="AB62" i="7951" s="1"/>
  <c r="I94" i="7951"/>
  <c r="AB94" i="7951" s="1"/>
  <c r="M62" i="7951"/>
  <c r="AC62" i="7951" s="1"/>
  <c r="I81" i="7951"/>
  <c r="AB81" i="7951" s="1"/>
  <c r="I129" i="7951"/>
  <c r="AB129" i="7951" s="1"/>
  <c r="BE81" i="7951"/>
  <c r="I93" i="7951"/>
  <c r="AB93" i="7951" s="1"/>
  <c r="I134" i="7951"/>
  <c r="AB134" i="7951" s="1"/>
  <c r="I60" i="7951"/>
  <c r="AB60" i="7951" s="1"/>
  <c r="Y60" i="7951" s="1"/>
  <c r="BE89" i="7951"/>
  <c r="I112" i="7951"/>
  <c r="AB112" i="7951" s="1"/>
  <c r="BE58" i="7951"/>
  <c r="BE74" i="7951"/>
  <c r="M113" i="7951"/>
  <c r="AC113" i="7951" s="1"/>
  <c r="I111" i="7951"/>
  <c r="AB111" i="7951" s="1"/>
  <c r="M129" i="7951"/>
  <c r="AC129" i="7951" s="1"/>
  <c r="I131" i="7951"/>
  <c r="AB131" i="7951" s="1"/>
  <c r="I59" i="7951"/>
  <c r="AB59" i="7951" s="1"/>
  <c r="M111" i="7951"/>
  <c r="AC111" i="7951" s="1"/>
  <c r="M80" i="7951"/>
  <c r="AC80" i="7951" s="1"/>
  <c r="BE85" i="7951"/>
  <c r="BE59" i="7951"/>
  <c r="I117" i="7951"/>
  <c r="AB117" i="7951" s="1"/>
  <c r="I113" i="7951"/>
  <c r="AB113" i="7951" s="1"/>
  <c r="I76" i="7951"/>
  <c r="AB76" i="7951" s="1"/>
  <c r="I57" i="7951"/>
  <c r="AB57" i="7951" s="1"/>
  <c r="BE61" i="7951"/>
  <c r="BE87" i="7951"/>
  <c r="BE71" i="7951"/>
  <c r="M130" i="7951"/>
  <c r="AC130" i="7951" s="1"/>
  <c r="I100" i="7951"/>
  <c r="BE75" i="7951"/>
  <c r="BE84" i="7951"/>
  <c r="M95" i="7951"/>
  <c r="AC95" i="7951" s="1"/>
  <c r="I118" i="7951"/>
  <c r="M117" i="7951"/>
  <c r="AC117" i="7951" s="1"/>
  <c r="I82" i="7951"/>
  <c r="BE62" i="7951"/>
  <c r="I75" i="7951"/>
  <c r="AB75" i="7951" s="1"/>
  <c r="M93" i="7951"/>
  <c r="AC93" i="7951" s="1"/>
  <c r="M63" i="7951"/>
  <c r="AC63" i="7951" s="1"/>
  <c r="I58" i="7951"/>
  <c r="AB58" i="7951" s="1"/>
  <c r="BE76" i="7951"/>
  <c r="BE64" i="7951"/>
  <c r="I80" i="7951"/>
  <c r="AB80" i="7951" s="1"/>
  <c r="BE73" i="7951"/>
  <c r="I135" i="7951"/>
  <c r="AB135" i="7951" s="1"/>
  <c r="BE88" i="7951"/>
  <c r="BE69" i="7951"/>
  <c r="M131" i="7951"/>
  <c r="AC131" i="7951" s="1"/>
  <c r="BE82" i="7951"/>
  <c r="M99" i="7951"/>
  <c r="AC99" i="7951" s="1"/>
  <c r="I136" i="7951"/>
  <c r="BE63" i="7951"/>
  <c r="V55" i="7953"/>
  <c r="T55" i="7953"/>
  <c r="U55" i="7953"/>
  <c r="Y55" i="7953"/>
  <c r="S55" i="7953"/>
  <c r="S57" i="7953"/>
  <c r="Y57" i="7953"/>
  <c r="T57" i="7953"/>
  <c r="U57" i="7953"/>
  <c r="V57" i="7953"/>
  <c r="ED899" i="2"/>
  <c r="FP329" i="2"/>
  <c r="FQ322" i="2"/>
  <c r="BO169" i="2"/>
  <c r="FQ55" i="2"/>
  <c r="FP66" i="2"/>
  <c r="FQ58" i="2"/>
  <c r="FP69" i="2"/>
  <c r="BA156" i="2"/>
  <c r="FJ126" i="2"/>
  <c r="FL103" i="2" s="1"/>
  <c r="FP328" i="2"/>
  <c r="FQ321" i="2"/>
  <c r="ED595" i="2"/>
  <c r="AG45" i="7950"/>
  <c r="AF45" i="7950"/>
  <c r="FQ167" i="2"/>
  <c r="FP178" i="2"/>
  <c r="EM891" i="2"/>
  <c r="BO157" i="2"/>
  <c r="FQ266" i="2"/>
  <c r="FQ318" i="2"/>
  <c r="FP325" i="2"/>
  <c r="FS157" i="2" l="1"/>
  <c r="FU155" i="2"/>
  <c r="FW157" i="2"/>
  <c r="FV157" i="2"/>
  <c r="FT157" i="2"/>
  <c r="FR157" i="2"/>
  <c r="FY157" i="2"/>
  <c r="FU157" i="2"/>
  <c r="CT42" i="2"/>
  <c r="DI154" i="2" s="1"/>
  <c r="FY312" i="2"/>
  <c r="CT45" i="2"/>
  <c r="DI157" i="2" s="1"/>
  <c r="DI165" i="2" s="1"/>
  <c r="CT44" i="2"/>
  <c r="DI156" i="2" s="1"/>
  <c r="DP170" i="2" s="1"/>
  <c r="DP171" i="2" s="1"/>
  <c r="DP172" i="2" s="1"/>
  <c r="DP173" i="2" s="1"/>
  <c r="DP174" i="2" s="1"/>
  <c r="DP175" i="2" s="1"/>
  <c r="DP176" i="2" s="1"/>
  <c r="CT43" i="2"/>
  <c r="DI155" i="2" s="1"/>
  <c r="DI163" i="2" s="1"/>
  <c r="CT46" i="2"/>
  <c r="DI158" i="2" s="1"/>
  <c r="DI166" i="2" s="1"/>
  <c r="CT48" i="2"/>
  <c r="DI160" i="2" s="1"/>
  <c r="DP202" i="2" s="1"/>
  <c r="DP203" i="2" s="1"/>
  <c r="DP204" i="2" s="1"/>
  <c r="DP205" i="2" s="1"/>
  <c r="DP206" i="2" s="1"/>
  <c r="DP207" i="2" s="1"/>
  <c r="DP208" i="2" s="1"/>
  <c r="CT47" i="2"/>
  <c r="DI159" i="2" s="1"/>
  <c r="DI167" i="2" s="1"/>
  <c r="FW161" i="2"/>
  <c r="FW162" i="2"/>
  <c r="FV312" i="2"/>
  <c r="FU161" i="2"/>
  <c r="FX312" i="2"/>
  <c r="FV161" i="2"/>
  <c r="FU312" i="2"/>
  <c r="FT161" i="2"/>
  <c r="FT312" i="2"/>
  <c r="FX161" i="2"/>
  <c r="FW312" i="2"/>
  <c r="FY161" i="2"/>
  <c r="FS312" i="2"/>
  <c r="FR161" i="2"/>
  <c r="FY43" i="2"/>
  <c r="FS160" i="2"/>
  <c r="FX160" i="2"/>
  <c r="FT160" i="2"/>
  <c r="FV160" i="2"/>
  <c r="FW160" i="2"/>
  <c r="FR160" i="2"/>
  <c r="FU160" i="2"/>
  <c r="FX310" i="2"/>
  <c r="FS310" i="2"/>
  <c r="FR45" i="2"/>
  <c r="FV45" i="2"/>
  <c r="FY156" i="2"/>
  <c r="FW156" i="2"/>
  <c r="FU156" i="2"/>
  <c r="J42" i="2"/>
  <c r="FX156" i="2"/>
  <c r="FS156" i="2"/>
  <c r="FV156" i="2"/>
  <c r="FR156" i="2"/>
  <c r="FY310" i="2"/>
  <c r="FS45" i="2"/>
  <c r="FT310" i="2"/>
  <c r="FW45" i="2"/>
  <c r="FR310" i="2"/>
  <c r="FU45" i="2"/>
  <c r="FW310" i="2"/>
  <c r="FX45" i="2"/>
  <c r="FV310" i="2"/>
  <c r="FY45" i="2"/>
  <c r="FX159" i="2"/>
  <c r="FY313" i="2"/>
  <c r="FX155" i="2"/>
  <c r="FV155" i="2"/>
  <c r="FW155" i="2"/>
  <c r="FS155" i="2"/>
  <c r="FT155" i="2"/>
  <c r="FR155" i="2"/>
  <c r="FR162" i="2"/>
  <c r="FS154" i="2"/>
  <c r="FS162" i="2"/>
  <c r="FT162" i="2"/>
  <c r="FU162" i="2"/>
  <c r="FV162" i="2"/>
  <c r="FX162" i="2"/>
  <c r="FS46" i="2"/>
  <c r="FW46" i="2"/>
  <c r="FY159" i="2"/>
  <c r="FV313" i="2"/>
  <c r="FR46" i="2"/>
  <c r="FR159" i="2"/>
  <c r="FS313" i="2"/>
  <c r="FU46" i="2"/>
  <c r="FW159" i="2"/>
  <c r="FR313" i="2"/>
  <c r="FT46" i="2"/>
  <c r="FU159" i="2"/>
  <c r="FU313" i="2"/>
  <c r="FY46" i="2"/>
  <c r="FT159" i="2"/>
  <c r="FW313" i="2"/>
  <c r="FT313" i="2"/>
  <c r="FX46" i="2"/>
  <c r="FV159" i="2"/>
  <c r="CQ43" i="2"/>
  <c r="DI43" i="2" s="1"/>
  <c r="DI48" i="2" s="1"/>
  <c r="CQ50" i="2"/>
  <c r="FR154" i="2"/>
  <c r="FT154" i="2"/>
  <c r="CI658" i="2"/>
  <c r="FW154" i="2"/>
  <c r="FY154" i="2"/>
  <c r="FX154" i="2"/>
  <c r="FU154" i="2"/>
  <c r="CI646" i="2"/>
  <c r="AZ44" i="2"/>
  <c r="Y75" i="7951"/>
  <c r="BP75" i="7951" s="1"/>
  <c r="CT349" i="2"/>
  <c r="DI461" i="2" s="1"/>
  <c r="DI469" i="2" s="1"/>
  <c r="Y112" i="7951"/>
  <c r="BP112" i="7951" s="1"/>
  <c r="Y59" i="7951"/>
  <c r="BP59" i="7951" s="1"/>
  <c r="T59" i="7949" s="1"/>
  <c r="CZ346" i="2"/>
  <c r="DI548" i="2" s="1"/>
  <c r="DI553" i="2" s="1"/>
  <c r="Y80" i="7951"/>
  <c r="BP80" i="7951" s="1"/>
  <c r="FR43" i="2"/>
  <c r="FU43" i="2"/>
  <c r="CZ344" i="2"/>
  <c r="DI546" i="2" s="1"/>
  <c r="DP550" i="2" s="1"/>
  <c r="DP551" i="2" s="1"/>
  <c r="DP552" i="2" s="1"/>
  <c r="DP553" i="2" s="1"/>
  <c r="FV43" i="2"/>
  <c r="CZ343" i="2"/>
  <c r="DI545" i="2" s="1"/>
  <c r="CQ44" i="2"/>
  <c r="DI44" i="2" s="1"/>
  <c r="DI55" i="2" s="1"/>
  <c r="CT346" i="2"/>
  <c r="DI458" i="2" s="1"/>
  <c r="DI466" i="2" s="1"/>
  <c r="J49" i="2"/>
  <c r="FT43" i="2"/>
  <c r="CZ345" i="2"/>
  <c r="DI547" i="2" s="1"/>
  <c r="DP555" i="2" s="1"/>
  <c r="DP556" i="2" s="1"/>
  <c r="DP557" i="2" s="1"/>
  <c r="DP558" i="2" s="1"/>
  <c r="FW43" i="2"/>
  <c r="FS43" i="2"/>
  <c r="CT344" i="2"/>
  <c r="DI456" i="2" s="1"/>
  <c r="DI464" i="2" s="1"/>
  <c r="CQ47" i="2"/>
  <c r="CT345" i="2"/>
  <c r="DI457" i="2" s="1"/>
  <c r="DP471" i="2" s="1"/>
  <c r="DP472" i="2" s="1"/>
  <c r="DP473" i="2" s="1"/>
  <c r="DP474" i="2" s="1"/>
  <c r="DP475" i="2" s="1"/>
  <c r="DP476" i="2" s="1"/>
  <c r="DP477" i="2" s="1"/>
  <c r="CI664" i="2"/>
  <c r="CQ45" i="2"/>
  <c r="DI45" i="2" s="1"/>
  <c r="DP75" i="2" s="1"/>
  <c r="DP76" i="2" s="1"/>
  <c r="DP77" i="2" s="1"/>
  <c r="DP78" i="2" s="1"/>
  <c r="DP79" i="2" s="1"/>
  <c r="DP80" i="2" s="1"/>
  <c r="DP81" i="2" s="1"/>
  <c r="DP82" i="2" s="1"/>
  <c r="DP83" i="2" s="1"/>
  <c r="DP84" i="2" s="1"/>
  <c r="CT347" i="2"/>
  <c r="DI459" i="2" s="1"/>
  <c r="DI467" i="2" s="1"/>
  <c r="CQ49" i="2"/>
  <c r="J46" i="2"/>
  <c r="CT348" i="2"/>
  <c r="DI460" i="2" s="1"/>
  <c r="DI468" i="2" s="1"/>
  <c r="CQ46" i="2"/>
  <c r="DI46" i="2" s="1"/>
  <c r="DI57" i="2" s="1"/>
  <c r="CK648" i="2"/>
  <c r="CT343" i="2"/>
  <c r="DI455" i="2" s="1"/>
  <c r="CQ42" i="2"/>
  <c r="DI42" i="2" s="1"/>
  <c r="CQ51" i="2"/>
  <c r="Y57" i="7951"/>
  <c r="AP156" i="2"/>
  <c r="AO156" i="2" s="1"/>
  <c r="CQ48" i="2"/>
  <c r="Y117" i="7951"/>
  <c r="BP117" i="7951" s="1"/>
  <c r="AP162" i="2"/>
  <c r="AO162" i="2" s="1"/>
  <c r="J45" i="2"/>
  <c r="CI660" i="2"/>
  <c r="CI651" i="2"/>
  <c r="AP165" i="2"/>
  <c r="AO165" i="2" s="1"/>
  <c r="CK651" i="2"/>
  <c r="CK647" i="2"/>
  <c r="AP164" i="2"/>
  <c r="AO164" i="2" s="1"/>
  <c r="Y58" i="7951"/>
  <c r="BP58" i="7951" s="1"/>
  <c r="T58" i="7949" s="1"/>
  <c r="Y99" i="7951"/>
  <c r="BP99" i="7951" s="1"/>
  <c r="CK653" i="2"/>
  <c r="J44" i="2"/>
  <c r="CK646" i="2"/>
  <c r="CI648" i="2"/>
  <c r="CI659" i="2"/>
  <c r="ER890" i="2"/>
  <c r="ES889" i="2" s="1"/>
  <c r="Y113" i="7951"/>
  <c r="BP113" i="7951" s="1"/>
  <c r="Y134" i="7951"/>
  <c r="BP134" i="7951" s="1"/>
  <c r="Y63" i="7951"/>
  <c r="BP63" i="7951" s="1"/>
  <c r="T61" i="7949" s="1"/>
  <c r="CI647" i="2"/>
  <c r="J43" i="2"/>
  <c r="Y135" i="7951"/>
  <c r="BP135" i="7951" s="1"/>
  <c r="ER589" i="2"/>
  <c r="ES588" i="2" s="1"/>
  <c r="CI661" i="2"/>
  <c r="CI665" i="2"/>
  <c r="CI655" i="2"/>
  <c r="FP189" i="2"/>
  <c r="FQ178" i="2"/>
  <c r="Y94" i="7951"/>
  <c r="BP94" i="7951" s="1"/>
  <c r="Y95" i="7951"/>
  <c r="BP95" i="7951" s="1"/>
  <c r="AW67" i="7949"/>
  <c r="AW156" i="7949"/>
  <c r="AW143" i="7949"/>
  <c r="K43" i="7951"/>
  <c r="DC43" i="2"/>
  <c r="DI267" i="2" s="1"/>
  <c r="DC44" i="2"/>
  <c r="DI268" i="2" s="1"/>
  <c r="DC42" i="2"/>
  <c r="FX169" i="2"/>
  <c r="FW169" i="2"/>
  <c r="FT169" i="2"/>
  <c r="FV169" i="2"/>
  <c r="FS169" i="2"/>
  <c r="FU169" i="2"/>
  <c r="FR169" i="2"/>
  <c r="FY169" i="2"/>
  <c r="G56" i="7953"/>
  <c r="FU62" i="2"/>
  <c r="FV62" i="2"/>
  <c r="FY62" i="2"/>
  <c r="FW62" i="2"/>
  <c r="FX62" i="2"/>
  <c r="FS62" i="2"/>
  <c r="FT62" i="2"/>
  <c r="FR62" i="2"/>
  <c r="CK665" i="2"/>
  <c r="CK658" i="2"/>
  <c r="CK645" i="2"/>
  <c r="FW42" i="2"/>
  <c r="FV42" i="2"/>
  <c r="FY42" i="2"/>
  <c r="FU42" i="2"/>
  <c r="FS42" i="2"/>
  <c r="FR42" i="2"/>
  <c r="FX42" i="2"/>
  <c r="FT42" i="2"/>
  <c r="FR278" i="2"/>
  <c r="FX278" i="2"/>
  <c r="FV278" i="2"/>
  <c r="FU278" i="2"/>
  <c r="FS278" i="2"/>
  <c r="FW278" i="2"/>
  <c r="FY278" i="2"/>
  <c r="FT278" i="2"/>
  <c r="AH57" i="7953"/>
  <c r="AI57" i="7953"/>
  <c r="I57" i="7953"/>
  <c r="AH52" i="7953"/>
  <c r="AI52" i="7953"/>
  <c r="CI652" i="2"/>
  <c r="FP196" i="2"/>
  <c r="FQ185" i="2"/>
  <c r="CZ45" i="2"/>
  <c r="DI247" i="2" s="1"/>
  <c r="CZ43" i="2"/>
  <c r="DI245" i="2" s="1"/>
  <c r="CZ44" i="2"/>
  <c r="DI246" i="2" s="1"/>
  <c r="CZ42" i="2"/>
  <c r="FT168" i="2"/>
  <c r="FX168" i="2"/>
  <c r="FW168" i="2"/>
  <c r="FV168" i="2"/>
  <c r="FS168" i="2"/>
  <c r="FY168" i="2"/>
  <c r="FR168" i="2"/>
  <c r="FU168" i="2"/>
  <c r="AB118" i="7951"/>
  <c r="M118" i="7951"/>
  <c r="AC118" i="7951" s="1"/>
  <c r="AW145" i="7949"/>
  <c r="K45" i="7951"/>
  <c r="AW158" i="7949"/>
  <c r="AW69" i="7949"/>
  <c r="FX275" i="2"/>
  <c r="FY275" i="2"/>
  <c r="FS275" i="2"/>
  <c r="FV275" i="2"/>
  <c r="FU275" i="2"/>
  <c r="FT275" i="2"/>
  <c r="FW275" i="2"/>
  <c r="FR275" i="2"/>
  <c r="FQ73" i="2"/>
  <c r="FP84" i="2"/>
  <c r="FP292" i="2"/>
  <c r="FQ285" i="2"/>
  <c r="FS167" i="2"/>
  <c r="FU167" i="2"/>
  <c r="FW167" i="2"/>
  <c r="FY167" i="2"/>
  <c r="FV167" i="2"/>
  <c r="FX167" i="2"/>
  <c r="FT167" i="2"/>
  <c r="FR167" i="2"/>
  <c r="FP80" i="2"/>
  <c r="FQ69" i="2"/>
  <c r="W57" i="7953"/>
  <c r="X57" i="7953"/>
  <c r="AW66" i="7949"/>
  <c r="AW142" i="7949"/>
  <c r="AW155" i="7949"/>
  <c r="K42" i="7951"/>
  <c r="Y76" i="7951"/>
  <c r="BP76" i="7951" s="1"/>
  <c r="Y131" i="7951"/>
  <c r="BP131" i="7951" s="1"/>
  <c r="Y62" i="7951"/>
  <c r="BP62" i="7951" s="1"/>
  <c r="T60" i="7949" s="1"/>
  <c r="AW164" i="7949"/>
  <c r="K51" i="7951"/>
  <c r="AW151" i="7949"/>
  <c r="AW75" i="7949"/>
  <c r="Y98" i="7951"/>
  <c r="BP98" i="7951" s="1"/>
  <c r="FU314" i="2"/>
  <c r="FS314" i="2"/>
  <c r="FT314" i="2"/>
  <c r="FV314" i="2"/>
  <c r="FX314" i="2"/>
  <c r="FW314" i="2"/>
  <c r="FY314" i="2"/>
  <c r="FR314" i="2"/>
  <c r="FQ180" i="2"/>
  <c r="FP191" i="2"/>
  <c r="AF60" i="7950"/>
  <c r="AG60" i="7950"/>
  <c r="AG66" i="7950" s="1"/>
  <c r="AG67" i="7950" s="1"/>
  <c r="O57" i="7950" s="1"/>
  <c r="CK661" i="2"/>
  <c r="CK649" i="2"/>
  <c r="CK652" i="2"/>
  <c r="FT60" i="2"/>
  <c r="FU60" i="2"/>
  <c r="FV60" i="2"/>
  <c r="FX60" i="2"/>
  <c r="FR60" i="2"/>
  <c r="FS60" i="2"/>
  <c r="FY60" i="2"/>
  <c r="FW60" i="2"/>
  <c r="FR270" i="2"/>
  <c r="FT270" i="2"/>
  <c r="FU270" i="2"/>
  <c r="FX270" i="2"/>
  <c r="FS270" i="2"/>
  <c r="FV270" i="2"/>
  <c r="FY270" i="2"/>
  <c r="FW270" i="2"/>
  <c r="FX165" i="2"/>
  <c r="FY165" i="2"/>
  <c r="FW165" i="2"/>
  <c r="FT165" i="2"/>
  <c r="FS165" i="2"/>
  <c r="FR165" i="2"/>
  <c r="FU165" i="2"/>
  <c r="FV165" i="2"/>
  <c r="FQ64" i="2"/>
  <c r="FP75" i="2"/>
  <c r="AP169" i="2"/>
  <c r="AO169" i="2" s="1"/>
  <c r="FU276" i="2"/>
  <c r="FX276" i="2"/>
  <c r="FY276" i="2"/>
  <c r="FS276" i="2"/>
  <c r="FV276" i="2"/>
  <c r="FR276" i="2"/>
  <c r="FW276" i="2"/>
  <c r="FT276" i="2"/>
  <c r="CI666" i="2"/>
  <c r="CI667" i="2"/>
  <c r="CI657" i="2"/>
  <c r="FQ68" i="2"/>
  <c r="FP79" i="2"/>
  <c r="FV172" i="2"/>
  <c r="FU172" i="2"/>
  <c r="FR172" i="2"/>
  <c r="FW172" i="2"/>
  <c r="FT172" i="2"/>
  <c r="FS172" i="2"/>
  <c r="FY172" i="2"/>
  <c r="FX172" i="2"/>
  <c r="FP288" i="2"/>
  <c r="FQ281" i="2"/>
  <c r="ER590" i="2"/>
  <c r="EV588" i="2" s="1"/>
  <c r="G43" i="7950"/>
  <c r="AT43" i="7950"/>
  <c r="AU43" i="7950" s="1"/>
  <c r="I43" i="7950"/>
  <c r="AQ43" i="7950"/>
  <c r="AR43" i="7950"/>
  <c r="E43" i="7950"/>
  <c r="FP190" i="2"/>
  <c r="FQ179" i="2"/>
  <c r="J47" i="2"/>
  <c r="FX319" i="2"/>
  <c r="FY319" i="2"/>
  <c r="FS319" i="2"/>
  <c r="FU319" i="2"/>
  <c r="FT319" i="2"/>
  <c r="FV319" i="2"/>
  <c r="FW319" i="2"/>
  <c r="FR319" i="2"/>
  <c r="FU58" i="2"/>
  <c r="FY58" i="2"/>
  <c r="FV58" i="2"/>
  <c r="FR58" i="2"/>
  <c r="FX58" i="2"/>
  <c r="FW58" i="2"/>
  <c r="FS58" i="2"/>
  <c r="FT58" i="2"/>
  <c r="W55" i="7953"/>
  <c r="X55" i="7953"/>
  <c r="AW72" i="7949"/>
  <c r="AW148" i="7949"/>
  <c r="K48" i="7951"/>
  <c r="AW161" i="7949"/>
  <c r="M64" i="7951"/>
  <c r="AC64" i="7951" s="1"/>
  <c r="AB64" i="7951"/>
  <c r="Y77" i="7951"/>
  <c r="BP77" i="7951" s="1"/>
  <c r="K50" i="7951"/>
  <c r="AW163" i="7949"/>
  <c r="AW150" i="7949"/>
  <c r="AW74" i="7949"/>
  <c r="AP153" i="2"/>
  <c r="AO153" i="2" s="1"/>
  <c r="I59" i="7950"/>
  <c r="AT59" i="7950"/>
  <c r="AU59" i="7950" s="1"/>
  <c r="AR59" i="7950"/>
  <c r="G59" i="7950"/>
  <c r="AQ59" i="7950"/>
  <c r="E59" i="7950"/>
  <c r="CK650" i="2"/>
  <c r="CK666" i="2"/>
  <c r="CK664" i="2"/>
  <c r="FP82" i="2"/>
  <c r="FQ71" i="2"/>
  <c r="AP163" i="2"/>
  <c r="AO163" i="2" s="1"/>
  <c r="X56" i="7953"/>
  <c r="W56" i="7953"/>
  <c r="FP187" i="2"/>
  <c r="FQ176" i="2"/>
  <c r="FV53" i="2"/>
  <c r="FT53" i="2"/>
  <c r="FS53" i="2"/>
  <c r="FU53" i="2"/>
  <c r="FR53" i="2"/>
  <c r="FY53" i="2"/>
  <c r="FW53" i="2"/>
  <c r="FX53" i="2"/>
  <c r="FP290" i="2"/>
  <c r="FQ283" i="2"/>
  <c r="CI663" i="2"/>
  <c r="FW57" i="2"/>
  <c r="FX57" i="2"/>
  <c r="FY57" i="2"/>
  <c r="FS57" i="2"/>
  <c r="FR57" i="2"/>
  <c r="FV57" i="2"/>
  <c r="FT57" i="2"/>
  <c r="FU57" i="2"/>
  <c r="FQ183" i="2"/>
  <c r="FP194" i="2"/>
  <c r="FX274" i="2"/>
  <c r="FU274" i="2"/>
  <c r="FT274" i="2"/>
  <c r="FW274" i="2"/>
  <c r="FV274" i="2"/>
  <c r="FY274" i="2"/>
  <c r="FS274" i="2"/>
  <c r="FR274" i="2"/>
  <c r="AP148" i="2"/>
  <c r="AO148" i="2" s="1"/>
  <c r="AG44" i="7950"/>
  <c r="AG50" i="7950" s="1"/>
  <c r="AG51" i="7950" s="1"/>
  <c r="O41" i="7950" s="1"/>
  <c r="AF44" i="7950"/>
  <c r="FP78" i="2"/>
  <c r="FQ67" i="2"/>
  <c r="FY173" i="2"/>
  <c r="FW173" i="2"/>
  <c r="FX173" i="2"/>
  <c r="FU173" i="2"/>
  <c r="FS173" i="2"/>
  <c r="FR173" i="2"/>
  <c r="FT173" i="2"/>
  <c r="FV173" i="2"/>
  <c r="FY268" i="2"/>
  <c r="FR268" i="2"/>
  <c r="FW268" i="2"/>
  <c r="FS268" i="2"/>
  <c r="FV268" i="2"/>
  <c r="FT268" i="2"/>
  <c r="FX268" i="2"/>
  <c r="FU268" i="2"/>
  <c r="FP76" i="2"/>
  <c r="FQ65" i="2"/>
  <c r="FQ325" i="2"/>
  <c r="FP332" i="2"/>
  <c r="FP77" i="2"/>
  <c r="FQ66" i="2"/>
  <c r="AP157" i="2"/>
  <c r="AO157" i="2" s="1"/>
  <c r="M100" i="7951"/>
  <c r="AC100" i="7951" s="1"/>
  <c r="AB100" i="7951"/>
  <c r="Y111" i="7951"/>
  <c r="BP111" i="7951" s="1"/>
  <c r="Y93" i="7951"/>
  <c r="BP93" i="7951" s="1"/>
  <c r="AP152" i="2"/>
  <c r="AO152" i="2" s="1"/>
  <c r="FU317" i="2"/>
  <c r="FT317" i="2"/>
  <c r="FV317" i="2"/>
  <c r="FS317" i="2"/>
  <c r="FX317" i="2"/>
  <c r="FR317" i="2"/>
  <c r="FY317" i="2"/>
  <c r="FW317" i="2"/>
  <c r="AH56" i="7953"/>
  <c r="AI56" i="7953"/>
  <c r="H58" i="7953"/>
  <c r="CK659" i="2"/>
  <c r="CK663" i="2"/>
  <c r="CK660" i="2"/>
  <c r="AP160" i="2"/>
  <c r="AO160" i="2" s="1"/>
  <c r="X58" i="7953"/>
  <c r="W58" i="7953"/>
  <c r="FS269" i="2"/>
  <c r="FR269" i="2"/>
  <c r="FU269" i="2"/>
  <c r="FT269" i="2"/>
  <c r="FX269" i="2"/>
  <c r="FY269" i="2"/>
  <c r="FW269" i="2"/>
  <c r="FV269" i="2"/>
  <c r="AP168" i="2"/>
  <c r="AO168" i="2" s="1"/>
  <c r="AP149" i="2"/>
  <c r="AO149" i="2" s="1"/>
  <c r="AP146" i="2"/>
  <c r="AO146" i="2" s="1"/>
  <c r="AP154" i="2"/>
  <c r="AO154" i="2" s="1"/>
  <c r="AP167" i="2"/>
  <c r="AO167" i="2" s="1"/>
  <c r="AP161" i="2"/>
  <c r="AO161" i="2" s="1"/>
  <c r="CI650" i="2"/>
  <c r="CI653" i="2"/>
  <c r="CQ347" i="2"/>
  <c r="DI347" i="2" s="1"/>
  <c r="CQ346" i="2"/>
  <c r="DI346" i="2" s="1"/>
  <c r="CQ348" i="2"/>
  <c r="CQ349" i="2"/>
  <c r="CQ344" i="2"/>
  <c r="DI344" i="2" s="1"/>
  <c r="CQ351" i="2"/>
  <c r="DI351" i="2" s="1"/>
  <c r="CQ345" i="2"/>
  <c r="DI345" i="2" s="1"/>
  <c r="CQ352" i="2"/>
  <c r="DI352" i="2" s="1"/>
  <c r="CQ343" i="2"/>
  <c r="CQ350" i="2"/>
  <c r="DI350" i="2" s="1"/>
  <c r="AP150" i="2"/>
  <c r="AO150" i="2" s="1"/>
  <c r="D43" i="2" s="1"/>
  <c r="C43" i="2" s="1"/>
  <c r="FR166" i="2"/>
  <c r="FS166" i="2"/>
  <c r="FT166" i="2"/>
  <c r="FV166" i="2"/>
  <c r="FU166" i="2"/>
  <c r="FY166" i="2"/>
  <c r="FW166" i="2"/>
  <c r="FX166" i="2"/>
  <c r="FV56" i="2"/>
  <c r="FR56" i="2"/>
  <c r="FU56" i="2"/>
  <c r="FX56" i="2"/>
  <c r="FT56" i="2"/>
  <c r="FY56" i="2"/>
  <c r="FW56" i="2"/>
  <c r="FS56" i="2"/>
  <c r="FP195" i="2"/>
  <c r="FQ184" i="2"/>
  <c r="FX267" i="2"/>
  <c r="FU267" i="2"/>
  <c r="FY267" i="2"/>
  <c r="FW267" i="2"/>
  <c r="FT267" i="2"/>
  <c r="FS267" i="2"/>
  <c r="FV267" i="2"/>
  <c r="FR267" i="2"/>
  <c r="FQ182" i="2"/>
  <c r="FP193" i="2"/>
  <c r="J48" i="2"/>
  <c r="FP334" i="2"/>
  <c r="FQ327" i="2"/>
  <c r="FS44" i="2"/>
  <c r="FR44" i="2"/>
  <c r="FU44" i="2"/>
  <c r="FT44" i="2"/>
  <c r="FX44" i="2"/>
  <c r="FY44" i="2"/>
  <c r="FW44" i="2"/>
  <c r="FV44" i="2"/>
  <c r="FR318" i="2"/>
  <c r="FX318" i="2"/>
  <c r="FY318" i="2"/>
  <c r="FU318" i="2"/>
  <c r="FS318" i="2"/>
  <c r="FW318" i="2"/>
  <c r="FT318" i="2"/>
  <c r="FV318" i="2"/>
  <c r="FX55" i="2"/>
  <c r="FT55" i="2"/>
  <c r="FY55" i="2"/>
  <c r="FU55" i="2"/>
  <c r="FS55" i="2"/>
  <c r="FW55" i="2"/>
  <c r="FV55" i="2"/>
  <c r="FR55" i="2"/>
  <c r="AW48" i="7949"/>
  <c r="AW123" i="7949"/>
  <c r="I48" i="7951"/>
  <c r="AW135" i="7949"/>
  <c r="AW146" i="7949"/>
  <c r="K46" i="7951"/>
  <c r="AW159" i="7949"/>
  <c r="AW70" i="7949"/>
  <c r="AW122" i="7949"/>
  <c r="AW134" i="7949"/>
  <c r="AW47" i="7949"/>
  <c r="I47" i="7951"/>
  <c r="AW131" i="7949"/>
  <c r="AW44" i="7949"/>
  <c r="I44" i="7951"/>
  <c r="AW119" i="7949"/>
  <c r="Y116" i="7951"/>
  <c r="BP116" i="7951" s="1"/>
  <c r="Y130" i="7951"/>
  <c r="BP130" i="7951" s="1"/>
  <c r="AD104" i="7949"/>
  <c r="AD97" i="7949"/>
  <c r="AD111" i="7949"/>
  <c r="FP331" i="2"/>
  <c r="FQ324" i="2"/>
  <c r="CK644" i="2"/>
  <c r="CK655" i="2"/>
  <c r="CK667" i="2"/>
  <c r="FQ70" i="2"/>
  <c r="FP81" i="2"/>
  <c r="DP162" i="2"/>
  <c r="DP163" i="2" s="1"/>
  <c r="DP164" i="2" s="1"/>
  <c r="DP165" i="2" s="1"/>
  <c r="DP166" i="2" s="1"/>
  <c r="DP167" i="2" s="1"/>
  <c r="DP168" i="2" s="1"/>
  <c r="FP291" i="2"/>
  <c r="FQ284" i="2"/>
  <c r="CI649" i="2"/>
  <c r="FU48" i="2"/>
  <c r="FT48" i="2"/>
  <c r="FX48" i="2"/>
  <c r="FS48" i="2"/>
  <c r="FW48" i="2"/>
  <c r="FV48" i="2"/>
  <c r="FY48" i="2"/>
  <c r="FR48" i="2"/>
  <c r="FP188" i="2"/>
  <c r="FQ177" i="2"/>
  <c r="FY61" i="2"/>
  <c r="FW61" i="2"/>
  <c r="FT61" i="2"/>
  <c r="FS61" i="2"/>
  <c r="FX61" i="2"/>
  <c r="FR61" i="2"/>
  <c r="FU61" i="2"/>
  <c r="FV61" i="2"/>
  <c r="FY273" i="2"/>
  <c r="FX273" i="2"/>
  <c r="FR273" i="2"/>
  <c r="FU273" i="2"/>
  <c r="FS273" i="2"/>
  <c r="FV273" i="2"/>
  <c r="FT273" i="2"/>
  <c r="FW273" i="2"/>
  <c r="FV171" i="2"/>
  <c r="FY171" i="2"/>
  <c r="FW171" i="2"/>
  <c r="FS171" i="2"/>
  <c r="FX171" i="2"/>
  <c r="FU171" i="2"/>
  <c r="FT171" i="2"/>
  <c r="FR171" i="2"/>
  <c r="AI51" i="7953"/>
  <c r="AH51" i="7953"/>
  <c r="FQ329" i="2"/>
  <c r="FP336" i="2"/>
  <c r="AW73" i="7949"/>
  <c r="AW162" i="7949"/>
  <c r="AW149" i="7949"/>
  <c r="K49" i="7951"/>
  <c r="I46" i="7951"/>
  <c r="AW46" i="7949"/>
  <c r="AW121" i="7949"/>
  <c r="AW133" i="7949"/>
  <c r="I55" i="7953"/>
  <c r="AI55" i="7953"/>
  <c r="AH55" i="7953"/>
  <c r="CW44" i="2"/>
  <c r="DI214" i="2" s="1"/>
  <c r="CW42" i="2"/>
  <c r="CW43" i="2"/>
  <c r="DI213" i="2" s="1"/>
  <c r="CW46" i="2"/>
  <c r="DI216" i="2" s="1"/>
  <c r="CW45" i="2"/>
  <c r="DI215" i="2" s="1"/>
  <c r="FX266" i="2"/>
  <c r="FS266" i="2"/>
  <c r="FR266" i="2"/>
  <c r="FT266" i="2"/>
  <c r="FY266" i="2"/>
  <c r="FV266" i="2"/>
  <c r="FW266" i="2"/>
  <c r="FU266" i="2"/>
  <c r="FR321" i="2"/>
  <c r="FY321" i="2"/>
  <c r="FX321" i="2"/>
  <c r="FV321" i="2"/>
  <c r="FU321" i="2"/>
  <c r="FT321" i="2"/>
  <c r="FS321" i="2"/>
  <c r="FW321" i="2"/>
  <c r="AB136" i="7951"/>
  <c r="M136" i="7951"/>
  <c r="AC136" i="7951" s="1"/>
  <c r="AB82" i="7951"/>
  <c r="M82" i="7951"/>
  <c r="AC82" i="7951" s="1"/>
  <c r="AW144" i="7949"/>
  <c r="K44" i="7951"/>
  <c r="AW157" i="7949"/>
  <c r="AW68" i="7949"/>
  <c r="AW147" i="7949"/>
  <c r="AW160" i="7949"/>
  <c r="AW71" i="7949"/>
  <c r="Y129" i="7951"/>
  <c r="BP129" i="7951" s="1"/>
  <c r="AW125" i="7949"/>
  <c r="AW137" i="7949"/>
  <c r="AW50" i="7949"/>
  <c r="I50" i="7951"/>
  <c r="AW42" i="7949"/>
  <c r="I42" i="7951"/>
  <c r="AW117" i="7949"/>
  <c r="AW129" i="7949"/>
  <c r="AP159" i="2"/>
  <c r="AO159" i="2" s="1"/>
  <c r="G53" i="7953"/>
  <c r="CK654" i="2"/>
  <c r="CK657" i="2"/>
  <c r="CK656" i="2"/>
  <c r="FV59" i="2"/>
  <c r="FR59" i="2"/>
  <c r="FW59" i="2"/>
  <c r="FX59" i="2"/>
  <c r="FU59" i="2"/>
  <c r="FT59" i="2"/>
  <c r="FS59" i="2"/>
  <c r="FY59" i="2"/>
  <c r="W59" i="7953"/>
  <c r="X59" i="7953"/>
  <c r="E59" i="7953"/>
  <c r="DF343" i="2"/>
  <c r="DF344" i="2"/>
  <c r="DI582" i="2" s="1"/>
  <c r="FV277" i="2"/>
  <c r="FT277" i="2"/>
  <c r="FW277" i="2"/>
  <c r="FY277" i="2"/>
  <c r="FU277" i="2"/>
  <c r="FS277" i="2"/>
  <c r="FR277" i="2"/>
  <c r="FX277" i="2"/>
  <c r="CI645" i="2"/>
  <c r="ER891" i="2"/>
  <c r="EV889" i="2" s="1"/>
  <c r="FP192" i="2"/>
  <c r="FQ181" i="2"/>
  <c r="DC344" i="2"/>
  <c r="DI568" i="2" s="1"/>
  <c r="DC345" i="2"/>
  <c r="DI569" i="2" s="1"/>
  <c r="DC343" i="2"/>
  <c r="FP83" i="2"/>
  <c r="FQ72" i="2"/>
  <c r="FQ280" i="2"/>
  <c r="FP287" i="2"/>
  <c r="FV50" i="2"/>
  <c r="FY50" i="2"/>
  <c r="FS50" i="2"/>
  <c r="FX50" i="2"/>
  <c r="FU50" i="2"/>
  <c r="FR50" i="2"/>
  <c r="FT50" i="2"/>
  <c r="FW50" i="2"/>
  <c r="AP166" i="2"/>
  <c r="AO166" i="2" s="1"/>
  <c r="FY174" i="2"/>
  <c r="FV174" i="2"/>
  <c r="FW174" i="2"/>
  <c r="FR174" i="2"/>
  <c r="FX174" i="2"/>
  <c r="FU174" i="2"/>
  <c r="FT174" i="2"/>
  <c r="FS174" i="2"/>
  <c r="FP335" i="2"/>
  <c r="FQ328" i="2"/>
  <c r="FX322" i="2"/>
  <c r="FT322" i="2"/>
  <c r="FY322" i="2"/>
  <c r="FR322" i="2"/>
  <c r="FW322" i="2"/>
  <c r="FV322" i="2"/>
  <c r="FS322" i="2"/>
  <c r="FU322" i="2"/>
  <c r="AW124" i="7949"/>
  <c r="AW49" i="7949"/>
  <c r="AW136" i="7949"/>
  <c r="I49" i="7951"/>
  <c r="I43" i="7951"/>
  <c r="AW130" i="7949"/>
  <c r="AW43" i="7949"/>
  <c r="AW118" i="7949"/>
  <c r="Y81" i="7951"/>
  <c r="BP81" i="7951" s="1"/>
  <c r="AW120" i="7949"/>
  <c r="I45" i="7951"/>
  <c r="AW45" i="7949"/>
  <c r="AW132" i="7949"/>
  <c r="I51" i="7951"/>
  <c r="AW138" i="7949"/>
  <c r="AW126" i="7949"/>
  <c r="AW51" i="7949"/>
  <c r="FP289" i="2"/>
  <c r="FQ282" i="2"/>
  <c r="FW320" i="2"/>
  <c r="FV320" i="2"/>
  <c r="FU320" i="2"/>
  <c r="FX320" i="2"/>
  <c r="FY320" i="2"/>
  <c r="FT320" i="2"/>
  <c r="FR320" i="2"/>
  <c r="FS320" i="2"/>
  <c r="AH53" i="7953"/>
  <c r="AI53" i="7953"/>
  <c r="FR311" i="2"/>
  <c r="FU311" i="2"/>
  <c r="FS311" i="2"/>
  <c r="FX311" i="2"/>
  <c r="FT311" i="2"/>
  <c r="FV311" i="2"/>
  <c r="FY311" i="2"/>
  <c r="FW311" i="2"/>
  <c r="CK662" i="2"/>
  <c r="FT47" i="2"/>
  <c r="FU47" i="2"/>
  <c r="FV47" i="2"/>
  <c r="FX47" i="2"/>
  <c r="FW47" i="2"/>
  <c r="FS47" i="2"/>
  <c r="FR47" i="2"/>
  <c r="FY47" i="2"/>
  <c r="CW344" i="2"/>
  <c r="DI514" i="2" s="1"/>
  <c r="CW347" i="2"/>
  <c r="DI517" i="2" s="1"/>
  <c r="CW345" i="2"/>
  <c r="DI515" i="2" s="1"/>
  <c r="CW343" i="2"/>
  <c r="CW346" i="2"/>
  <c r="DI516" i="2" s="1"/>
  <c r="DI164" i="2"/>
  <c r="AP158" i="2"/>
  <c r="AO158" i="2" s="1"/>
  <c r="CI662" i="2"/>
  <c r="CI656" i="2"/>
  <c r="FU49" i="2"/>
  <c r="FX49" i="2"/>
  <c r="FV49" i="2"/>
  <c r="FS49" i="2"/>
  <c r="FR49" i="2"/>
  <c r="FY49" i="2"/>
  <c r="FW49" i="2"/>
  <c r="FT49" i="2"/>
  <c r="FT170" i="2"/>
  <c r="FS170" i="2"/>
  <c r="FW170" i="2"/>
  <c r="FU170" i="2"/>
  <c r="FY170" i="2"/>
  <c r="FV170" i="2"/>
  <c r="FR170" i="2"/>
  <c r="FX170" i="2"/>
  <c r="FQ326" i="2"/>
  <c r="FP333" i="2"/>
  <c r="FS54" i="2"/>
  <c r="FX54" i="2"/>
  <c r="FV54" i="2"/>
  <c r="FR54" i="2"/>
  <c r="FW54" i="2"/>
  <c r="FY54" i="2"/>
  <c r="FT54" i="2"/>
  <c r="FU54" i="2"/>
  <c r="AH50" i="7953"/>
  <c r="AI50" i="7953"/>
  <c r="AP151" i="2"/>
  <c r="AO151" i="2" s="1"/>
  <c r="AP147" i="2"/>
  <c r="AO147" i="2" s="1"/>
  <c r="D46" i="2" s="1"/>
  <c r="C46" i="2" s="1"/>
  <c r="DF43" i="2"/>
  <c r="DI281" i="2" s="1"/>
  <c r="DF42" i="2"/>
  <c r="AP155" i="2"/>
  <c r="AO155" i="2" s="1"/>
  <c r="D49" i="2" l="1"/>
  <c r="C49" i="2" s="1"/>
  <c r="D42" i="2"/>
  <c r="C42" i="2" s="1"/>
  <c r="DP194" i="2"/>
  <c r="DP195" i="2" s="1"/>
  <c r="DP196" i="2" s="1"/>
  <c r="DP197" i="2" s="1"/>
  <c r="DP198" i="2" s="1"/>
  <c r="DP199" i="2" s="1"/>
  <c r="DP200" i="2" s="1"/>
  <c r="DP178" i="2"/>
  <c r="DP179" i="2" s="1"/>
  <c r="DP180" i="2" s="1"/>
  <c r="DP181" i="2" s="1"/>
  <c r="DP182" i="2" s="1"/>
  <c r="DP183" i="2" s="1"/>
  <c r="DP184" i="2" s="1"/>
  <c r="DI54" i="2"/>
  <c r="DP53" i="2"/>
  <c r="DP54" i="2" s="1"/>
  <c r="DP55" i="2" s="1"/>
  <c r="DP56" i="2" s="1"/>
  <c r="DP57" i="2" s="1"/>
  <c r="DP58" i="2" s="1"/>
  <c r="DP59" i="2" s="1"/>
  <c r="DP60" i="2" s="1"/>
  <c r="DP61" i="2" s="1"/>
  <c r="DP62" i="2" s="1"/>
  <c r="DP186" i="2"/>
  <c r="DP187" i="2" s="1"/>
  <c r="DP188" i="2" s="1"/>
  <c r="DP189" i="2" s="1"/>
  <c r="DP190" i="2" s="1"/>
  <c r="DP191" i="2" s="1"/>
  <c r="DP192" i="2" s="1"/>
  <c r="DP153" i="2"/>
  <c r="DI168" i="2"/>
  <c r="DI552" i="2"/>
  <c r="DP487" i="2"/>
  <c r="DP488" i="2" s="1"/>
  <c r="DP489" i="2" s="1"/>
  <c r="DP490" i="2" s="1"/>
  <c r="DP491" i="2" s="1"/>
  <c r="DP492" i="2" s="1"/>
  <c r="DP493" i="2" s="1"/>
  <c r="DI51" i="2"/>
  <c r="DI62" i="2" s="1"/>
  <c r="DI49" i="2"/>
  <c r="DP64" i="2"/>
  <c r="DP65" i="2" s="1"/>
  <c r="DP66" i="2" s="1"/>
  <c r="DP67" i="2" s="1"/>
  <c r="DP68" i="2" s="1"/>
  <c r="DP69" i="2" s="1"/>
  <c r="DP70" i="2" s="1"/>
  <c r="DP71" i="2" s="1"/>
  <c r="DP72" i="2" s="1"/>
  <c r="DP73" i="2" s="1"/>
  <c r="DP86" i="2"/>
  <c r="DP87" i="2" s="1"/>
  <c r="DP88" i="2" s="1"/>
  <c r="DP89" i="2" s="1"/>
  <c r="DP90" i="2" s="1"/>
  <c r="DP91" i="2" s="1"/>
  <c r="DP92" i="2" s="1"/>
  <c r="DP93" i="2" s="1"/>
  <c r="DP94" i="2" s="1"/>
  <c r="DP95" i="2" s="1"/>
  <c r="F60" i="7949"/>
  <c r="F61" i="7949"/>
  <c r="F58" i="7949"/>
  <c r="F59" i="7949"/>
  <c r="BP57" i="7951"/>
  <c r="T57" i="7949" s="1"/>
  <c r="F57" i="7949" s="1"/>
  <c r="DI551" i="2"/>
  <c r="DI556" i="2" s="1"/>
  <c r="DI50" i="2"/>
  <c r="DI61" i="2" s="1"/>
  <c r="DI56" i="2"/>
  <c r="DI465" i="2"/>
  <c r="DP544" i="2"/>
  <c r="DP560" i="2"/>
  <c r="DP561" i="2" s="1"/>
  <c r="DP562" i="2" s="1"/>
  <c r="DP563" i="2" s="1"/>
  <c r="DP503" i="2"/>
  <c r="DP504" i="2" s="1"/>
  <c r="DP505" i="2" s="1"/>
  <c r="DP506" i="2" s="1"/>
  <c r="DP507" i="2" s="1"/>
  <c r="DP508" i="2" s="1"/>
  <c r="DP509" i="2" s="1"/>
  <c r="DP454" i="2"/>
  <c r="DP495" i="2"/>
  <c r="DP496" i="2" s="1"/>
  <c r="DP497" i="2" s="1"/>
  <c r="DP498" i="2" s="1"/>
  <c r="DP499" i="2" s="1"/>
  <c r="DP500" i="2" s="1"/>
  <c r="DP501" i="2" s="1"/>
  <c r="DP463" i="2"/>
  <c r="DP464" i="2" s="1"/>
  <c r="DP465" i="2" s="1"/>
  <c r="DP466" i="2" s="1"/>
  <c r="DP467" i="2" s="1"/>
  <c r="DP468" i="2" s="1"/>
  <c r="DP469" i="2" s="1"/>
  <c r="DJ469" i="2" s="1"/>
  <c r="AO44" i="2"/>
  <c r="AZ45" i="2"/>
  <c r="D56" i="7953"/>
  <c r="DP41" i="2"/>
  <c r="DP479" i="2"/>
  <c r="DP480" i="2" s="1"/>
  <c r="DP481" i="2" s="1"/>
  <c r="DP482" i="2" s="1"/>
  <c r="DP483" i="2" s="1"/>
  <c r="DP484" i="2" s="1"/>
  <c r="DP485" i="2" s="1"/>
  <c r="H50" i="7953"/>
  <c r="H56" i="7953"/>
  <c r="Y136" i="7951"/>
  <c r="D48" i="2"/>
  <c r="C48" i="2" s="1"/>
  <c r="D47" i="2"/>
  <c r="C47" i="2" s="1"/>
  <c r="D45" i="2"/>
  <c r="C45" i="2" s="1"/>
  <c r="H57" i="7953"/>
  <c r="D55" i="7953"/>
  <c r="CN644" i="2"/>
  <c r="CO643" i="2" s="1"/>
  <c r="CO645" i="2" s="1"/>
  <c r="CP645" i="2" s="1"/>
  <c r="D44" i="2"/>
  <c r="C44" i="2" s="1"/>
  <c r="D57" i="7953"/>
  <c r="CN648" i="2"/>
  <c r="DA643" i="2" s="1"/>
  <c r="DA656" i="2" s="1"/>
  <c r="DB656" i="2" s="1"/>
  <c r="FY67" i="2"/>
  <c r="FV67" i="2"/>
  <c r="FR67" i="2"/>
  <c r="FX67" i="2"/>
  <c r="FU67" i="2"/>
  <c r="FW67" i="2"/>
  <c r="FS67" i="2"/>
  <c r="FT67" i="2"/>
  <c r="FP93" i="2"/>
  <c r="FQ82" i="2"/>
  <c r="FW281" i="2"/>
  <c r="FV281" i="2"/>
  <c r="FS281" i="2"/>
  <c r="FT281" i="2"/>
  <c r="FR281" i="2"/>
  <c r="FU281" i="2"/>
  <c r="FX281" i="2"/>
  <c r="FY281" i="2"/>
  <c r="DP279" i="2"/>
  <c r="DI280" i="2"/>
  <c r="FQ333" i="2"/>
  <c r="FP340" i="2"/>
  <c r="DP537" i="2"/>
  <c r="DP538" i="2" s="1"/>
  <c r="DP539" i="2" s="1"/>
  <c r="DP540" i="2" s="1"/>
  <c r="DP541" i="2" s="1"/>
  <c r="DI523" i="2"/>
  <c r="AT51" i="7949"/>
  <c r="AI51" i="7949" s="1"/>
  <c r="V51" i="7949"/>
  <c r="BQ51" i="7949"/>
  <c r="BY51" i="7949"/>
  <c r="BR51" i="7949"/>
  <c r="BF51" i="7949"/>
  <c r="W51" i="7949"/>
  <c r="AW63" i="7949"/>
  <c r="BX51" i="7949"/>
  <c r="FW72" i="2"/>
  <c r="FR72" i="2"/>
  <c r="FY72" i="2"/>
  <c r="FX72" i="2"/>
  <c r="FU72" i="2"/>
  <c r="FS72" i="2"/>
  <c r="FT72" i="2"/>
  <c r="FV72" i="2"/>
  <c r="DP108" i="2"/>
  <c r="DP109" i="2" s="1"/>
  <c r="DP110" i="2" s="1"/>
  <c r="DP111" i="2" s="1"/>
  <c r="DP112" i="2" s="1"/>
  <c r="DP113" i="2" s="1"/>
  <c r="DP114" i="2" s="1"/>
  <c r="DP115" i="2" s="1"/>
  <c r="DP116" i="2" s="1"/>
  <c r="DP117" i="2" s="1"/>
  <c r="DI59" i="2"/>
  <c r="AT68" i="7949"/>
  <c r="AI68" i="7949" s="1"/>
  <c r="BF68" i="7949"/>
  <c r="BQ68" i="7949"/>
  <c r="C53" i="7947"/>
  <c r="BR68" i="7949"/>
  <c r="BY68" i="7949"/>
  <c r="BX68" i="7949"/>
  <c r="W54" i="7949"/>
  <c r="V54" i="7949"/>
  <c r="AW80" i="7949"/>
  <c r="DP230" i="2"/>
  <c r="DP231" i="2" s="1"/>
  <c r="DP232" i="2" s="1"/>
  <c r="DP233" i="2" s="1"/>
  <c r="DP234" i="2" s="1"/>
  <c r="DI221" i="2"/>
  <c r="V59" i="7949"/>
  <c r="BQ73" i="7949"/>
  <c r="AT73" i="7949"/>
  <c r="AI73" i="7949" s="1"/>
  <c r="BF73" i="7949"/>
  <c r="BY73" i="7949"/>
  <c r="W59" i="7949"/>
  <c r="AW85" i="7949"/>
  <c r="BX73" i="7949"/>
  <c r="BR73" i="7949"/>
  <c r="FP199" i="2"/>
  <c r="FQ188" i="2"/>
  <c r="CN646" i="2"/>
  <c r="CU643" i="2" s="1"/>
  <c r="DI171" i="2"/>
  <c r="DJ163" i="2"/>
  <c r="FP338" i="2"/>
  <c r="FQ331" i="2"/>
  <c r="W44" i="7949"/>
  <c r="BY44" i="7949"/>
  <c r="BQ44" i="7949"/>
  <c r="BF44" i="7949"/>
  <c r="BR44" i="7949"/>
  <c r="C44" i="7947"/>
  <c r="AT44" i="7949"/>
  <c r="AI44" i="7949" s="1"/>
  <c r="V44" i="7949"/>
  <c r="BX44" i="7949"/>
  <c r="AW56" i="7949"/>
  <c r="DI363" i="2"/>
  <c r="DP442" i="2"/>
  <c r="DP443" i="2" s="1"/>
  <c r="DP444" i="2" s="1"/>
  <c r="DP445" i="2" s="1"/>
  <c r="DP446" i="2" s="1"/>
  <c r="DP447" i="2" s="1"/>
  <c r="DP448" i="2" s="1"/>
  <c r="DP449" i="2" s="1"/>
  <c r="DP450" i="2" s="1"/>
  <c r="DP451" i="2" s="1"/>
  <c r="D58" i="7953"/>
  <c r="FP89" i="2"/>
  <c r="FQ78" i="2"/>
  <c r="FP198" i="2"/>
  <c r="FQ187" i="2"/>
  <c r="FQ190" i="2"/>
  <c r="FP201" i="2"/>
  <c r="K43" i="7950"/>
  <c r="AV43" i="7950"/>
  <c r="FP295" i="2"/>
  <c r="FQ288" i="2"/>
  <c r="BF164" i="7949"/>
  <c r="BY164" i="7949"/>
  <c r="BX164" i="7949"/>
  <c r="BR164" i="7949"/>
  <c r="BQ164" i="7949"/>
  <c r="AH164" i="7949"/>
  <c r="BF69" i="7949"/>
  <c r="V55" i="7949"/>
  <c r="C54" i="7947"/>
  <c r="BY69" i="7949"/>
  <c r="W55" i="7949"/>
  <c r="AT69" i="7949"/>
  <c r="AI69" i="7949" s="1"/>
  <c r="AW81" i="7949"/>
  <c r="BR69" i="7949"/>
  <c r="BX69" i="7949"/>
  <c r="BQ69" i="7949"/>
  <c r="DI244" i="2"/>
  <c r="DP243" i="2"/>
  <c r="AH156" i="7949"/>
  <c r="BQ156" i="7949"/>
  <c r="BR156" i="7949"/>
  <c r="BX156" i="7949"/>
  <c r="BF156" i="7949"/>
  <c r="BY156" i="7949"/>
  <c r="FV178" i="2"/>
  <c r="FY178" i="2"/>
  <c r="FU178" i="2"/>
  <c r="FX178" i="2"/>
  <c r="FS178" i="2"/>
  <c r="FT178" i="2"/>
  <c r="FW178" i="2"/>
  <c r="FR178" i="2"/>
  <c r="DI284" i="2"/>
  <c r="DP283" i="2"/>
  <c r="DP284" i="2" s="1"/>
  <c r="FY326" i="2"/>
  <c r="FW326" i="2"/>
  <c r="FS326" i="2"/>
  <c r="FX326" i="2"/>
  <c r="FV326" i="2"/>
  <c r="FT326" i="2"/>
  <c r="FR326" i="2"/>
  <c r="FU326" i="2"/>
  <c r="DJ164" i="2"/>
  <c r="DI172" i="2"/>
  <c r="DI520" i="2"/>
  <c r="DP519" i="2"/>
  <c r="DP520" i="2" s="1"/>
  <c r="DP521" i="2" s="1"/>
  <c r="DP522" i="2" s="1"/>
  <c r="DP523" i="2" s="1"/>
  <c r="FW328" i="2"/>
  <c r="FX328" i="2"/>
  <c r="FR328" i="2"/>
  <c r="FT328" i="2"/>
  <c r="FV328" i="2"/>
  <c r="FU328" i="2"/>
  <c r="FS328" i="2"/>
  <c r="FY328" i="2"/>
  <c r="FP94" i="2"/>
  <c r="FQ83" i="2"/>
  <c r="DJ467" i="2"/>
  <c r="DI475" i="2"/>
  <c r="BF50" i="7949"/>
  <c r="BR50" i="7949"/>
  <c r="BX50" i="7949"/>
  <c r="AT50" i="7949"/>
  <c r="AI50" i="7949" s="1"/>
  <c r="BY50" i="7949"/>
  <c r="W50" i="7949"/>
  <c r="V50" i="7949"/>
  <c r="AW62" i="7949"/>
  <c r="BQ50" i="7949"/>
  <c r="BQ157" i="7949"/>
  <c r="BF157" i="7949"/>
  <c r="BY157" i="7949"/>
  <c r="AH157" i="7949"/>
  <c r="BX157" i="7949"/>
  <c r="BR157" i="7949"/>
  <c r="DP236" i="2"/>
  <c r="DP237" i="2" s="1"/>
  <c r="DP238" i="2" s="1"/>
  <c r="DP239" i="2" s="1"/>
  <c r="DP240" i="2" s="1"/>
  <c r="DI222" i="2"/>
  <c r="BF133" i="7949"/>
  <c r="AH133" i="7949"/>
  <c r="BY133" i="7949"/>
  <c r="BQ133" i="7949"/>
  <c r="BR133" i="7949"/>
  <c r="BX133" i="7949"/>
  <c r="FQ336" i="2"/>
  <c r="FP343" i="2"/>
  <c r="CN645" i="2"/>
  <c r="CR643" i="2" s="1"/>
  <c r="BY131" i="7949"/>
  <c r="AH131" i="7949"/>
  <c r="BF131" i="7949"/>
  <c r="BX131" i="7949"/>
  <c r="BR131" i="7949"/>
  <c r="BQ131" i="7949"/>
  <c r="FP204" i="2"/>
  <c r="FQ193" i="2"/>
  <c r="DI356" i="2"/>
  <c r="DP365" i="2"/>
  <c r="DP366" i="2" s="1"/>
  <c r="DP367" i="2" s="1"/>
  <c r="DP368" i="2" s="1"/>
  <c r="DP369" i="2" s="1"/>
  <c r="DP370" i="2" s="1"/>
  <c r="DP371" i="2" s="1"/>
  <c r="DP372" i="2" s="1"/>
  <c r="DP373" i="2" s="1"/>
  <c r="DP374" i="2" s="1"/>
  <c r="CN647" i="2"/>
  <c r="CX643" i="2" s="1"/>
  <c r="FT66" i="2"/>
  <c r="FY66" i="2"/>
  <c r="FW66" i="2"/>
  <c r="FX66" i="2"/>
  <c r="FU66" i="2"/>
  <c r="FR66" i="2"/>
  <c r="FV66" i="2"/>
  <c r="FS66" i="2"/>
  <c r="C43" i="7948"/>
  <c r="C44" i="7948"/>
  <c r="D47" i="7948"/>
  <c r="AJ125" i="7950"/>
  <c r="AD125" i="7950" s="1"/>
  <c r="C48" i="7948"/>
  <c r="AJ109" i="7950"/>
  <c r="AD109" i="7950" s="1"/>
  <c r="C47" i="7948"/>
  <c r="D44" i="7948"/>
  <c r="D48" i="7948"/>
  <c r="D43" i="7948"/>
  <c r="AJ124" i="7950"/>
  <c r="AJ108" i="7950"/>
  <c r="FS283" i="2"/>
  <c r="FX283" i="2"/>
  <c r="FV283" i="2"/>
  <c r="FU283" i="2"/>
  <c r="FR283" i="2"/>
  <c r="FW283" i="2"/>
  <c r="FY283" i="2"/>
  <c r="FT283" i="2"/>
  <c r="K59" i="7950"/>
  <c r="AV59" i="7950"/>
  <c r="Y64" i="7951"/>
  <c r="FP90" i="2"/>
  <c r="FQ79" i="2"/>
  <c r="FP86" i="2"/>
  <c r="FQ75" i="2"/>
  <c r="FW285" i="2"/>
  <c r="FT285" i="2"/>
  <c r="FY285" i="2"/>
  <c r="FV285" i="2"/>
  <c r="FU285" i="2"/>
  <c r="FX285" i="2"/>
  <c r="FR285" i="2"/>
  <c r="FS285" i="2"/>
  <c r="BQ158" i="7949"/>
  <c r="BX158" i="7949"/>
  <c r="BF158" i="7949"/>
  <c r="AH158" i="7949"/>
  <c r="BY158" i="7949"/>
  <c r="BR158" i="7949"/>
  <c r="DP254" i="2"/>
  <c r="DP255" i="2" s="1"/>
  <c r="DP256" i="2" s="1"/>
  <c r="DP257" i="2" s="1"/>
  <c r="DI251" i="2"/>
  <c r="DI474" i="2"/>
  <c r="W53" i="7949"/>
  <c r="BX67" i="7949"/>
  <c r="BR67" i="7949"/>
  <c r="BF67" i="7949"/>
  <c r="BQ67" i="7949"/>
  <c r="AT67" i="7949"/>
  <c r="AI67" i="7949" s="1"/>
  <c r="C52" i="7947"/>
  <c r="BY67" i="7949"/>
  <c r="V53" i="7949"/>
  <c r="AW79" i="7949"/>
  <c r="FQ189" i="2"/>
  <c r="FP200" i="2"/>
  <c r="W42" i="7949"/>
  <c r="BR42" i="7949"/>
  <c r="BY42" i="7949"/>
  <c r="BX42" i="7949"/>
  <c r="V42" i="7949"/>
  <c r="AW54" i="7949"/>
  <c r="BF42" i="7949"/>
  <c r="C42" i="7947"/>
  <c r="BQ42" i="7949"/>
  <c r="FW176" i="2"/>
  <c r="FS176" i="2"/>
  <c r="FV176" i="2"/>
  <c r="FR176" i="2"/>
  <c r="FU176" i="2"/>
  <c r="FT176" i="2"/>
  <c r="FX176" i="2"/>
  <c r="FY176" i="2"/>
  <c r="BF138" i="7949"/>
  <c r="BY138" i="7949"/>
  <c r="AH138" i="7949"/>
  <c r="BX138" i="7949"/>
  <c r="BR138" i="7949"/>
  <c r="BQ138" i="7949"/>
  <c r="C43" i="7947"/>
  <c r="BR43" i="7949"/>
  <c r="BY43" i="7949"/>
  <c r="AT43" i="7949"/>
  <c r="AI43" i="7949" s="1"/>
  <c r="AW55" i="7949"/>
  <c r="BF43" i="7949"/>
  <c r="V43" i="7949"/>
  <c r="BX43" i="7949"/>
  <c r="W43" i="7949"/>
  <c r="BQ43" i="7949"/>
  <c r="FQ335" i="2"/>
  <c r="FP342" i="2"/>
  <c r="DP566" i="2"/>
  <c r="DI567" i="2"/>
  <c r="DP584" i="2"/>
  <c r="DP585" i="2" s="1"/>
  <c r="DI585" i="2"/>
  <c r="BF137" i="7949"/>
  <c r="BQ137" i="7949"/>
  <c r="BR137" i="7949"/>
  <c r="BX137" i="7949"/>
  <c r="BY137" i="7949"/>
  <c r="AH137" i="7949"/>
  <c r="DI219" i="2"/>
  <c r="DP218" i="2"/>
  <c r="DP219" i="2" s="1"/>
  <c r="DP220" i="2" s="1"/>
  <c r="DP221" i="2" s="1"/>
  <c r="DP222" i="2" s="1"/>
  <c r="FS329" i="2"/>
  <c r="FR329" i="2"/>
  <c r="FT329" i="2"/>
  <c r="FX329" i="2"/>
  <c r="FU329" i="2"/>
  <c r="FW329" i="2"/>
  <c r="FY329" i="2"/>
  <c r="FV329" i="2"/>
  <c r="DI60" i="2"/>
  <c r="DP119" i="2"/>
  <c r="DP120" i="2" s="1"/>
  <c r="DP121" i="2" s="1"/>
  <c r="DP122" i="2" s="1"/>
  <c r="DP123" i="2" s="1"/>
  <c r="DP124" i="2" s="1"/>
  <c r="DP125" i="2" s="1"/>
  <c r="DP126" i="2" s="1"/>
  <c r="DP127" i="2" s="1"/>
  <c r="DP128" i="2" s="1"/>
  <c r="FQ81" i="2"/>
  <c r="FP92" i="2"/>
  <c r="AH135" i="7949"/>
  <c r="BF135" i="7949"/>
  <c r="BY135" i="7949"/>
  <c r="BX135" i="7949"/>
  <c r="BR135" i="7949"/>
  <c r="BQ135" i="7949"/>
  <c r="FY182" i="2"/>
  <c r="FT182" i="2"/>
  <c r="FU182" i="2"/>
  <c r="FW182" i="2"/>
  <c r="FS182" i="2"/>
  <c r="FV182" i="2"/>
  <c r="FX182" i="2"/>
  <c r="FR182" i="2"/>
  <c r="DP431" i="2"/>
  <c r="DP432" i="2" s="1"/>
  <c r="DP433" i="2" s="1"/>
  <c r="DP434" i="2" s="1"/>
  <c r="DP435" i="2" s="1"/>
  <c r="DP436" i="2" s="1"/>
  <c r="DP437" i="2" s="1"/>
  <c r="DP438" i="2" s="1"/>
  <c r="DP439" i="2" s="1"/>
  <c r="DP440" i="2" s="1"/>
  <c r="DI362" i="2"/>
  <c r="DI472" i="2"/>
  <c r="FP88" i="2"/>
  <c r="FQ77" i="2"/>
  <c r="FQ290" i="2"/>
  <c r="FP297" i="2"/>
  <c r="FX68" i="2"/>
  <c r="FS68" i="2"/>
  <c r="FU68" i="2"/>
  <c r="FT68" i="2"/>
  <c r="FW68" i="2"/>
  <c r="FR68" i="2"/>
  <c r="FY68" i="2"/>
  <c r="FV68" i="2"/>
  <c r="FX64" i="2"/>
  <c r="FR64" i="2"/>
  <c r="FS64" i="2"/>
  <c r="FW64" i="2"/>
  <c r="FV64" i="2"/>
  <c r="FT64" i="2"/>
  <c r="FU64" i="2"/>
  <c r="FY64" i="2"/>
  <c r="FP202" i="2"/>
  <c r="FQ191" i="2"/>
  <c r="FP299" i="2"/>
  <c r="FQ292" i="2"/>
  <c r="DP249" i="2"/>
  <c r="DP250" i="2" s="1"/>
  <c r="DP251" i="2" s="1"/>
  <c r="DP252" i="2" s="1"/>
  <c r="DI250" i="2"/>
  <c r="DI358" i="2"/>
  <c r="DP387" i="2"/>
  <c r="DP388" i="2" s="1"/>
  <c r="DP389" i="2" s="1"/>
  <c r="DP390" i="2" s="1"/>
  <c r="DP391" i="2" s="1"/>
  <c r="DP392" i="2" s="1"/>
  <c r="DP393" i="2" s="1"/>
  <c r="DP394" i="2" s="1"/>
  <c r="DP395" i="2" s="1"/>
  <c r="DP396" i="2" s="1"/>
  <c r="FR183" i="2"/>
  <c r="FY183" i="2"/>
  <c r="FT183" i="2"/>
  <c r="FU183" i="2"/>
  <c r="FW183" i="2"/>
  <c r="FV183" i="2"/>
  <c r="FX183" i="2"/>
  <c r="FS183" i="2"/>
  <c r="BY66" i="7949"/>
  <c r="BR66" i="7949"/>
  <c r="BX66" i="7949"/>
  <c r="BF66" i="7949"/>
  <c r="C51" i="7947"/>
  <c r="AW78" i="7949"/>
  <c r="V52" i="7949"/>
  <c r="W52" i="7949"/>
  <c r="BQ66" i="7949"/>
  <c r="DI550" i="2"/>
  <c r="DP545" i="2"/>
  <c r="DP546" i="2" s="1"/>
  <c r="BF130" i="7949"/>
  <c r="BR130" i="7949"/>
  <c r="BQ130" i="7949"/>
  <c r="BY130" i="7949"/>
  <c r="BX130" i="7949"/>
  <c r="AH130" i="7949"/>
  <c r="DP575" i="2"/>
  <c r="DP576" i="2" s="1"/>
  <c r="DP577" i="2" s="1"/>
  <c r="DI573" i="2"/>
  <c r="FS181" i="2"/>
  <c r="FV181" i="2"/>
  <c r="FY181" i="2"/>
  <c r="FR181" i="2"/>
  <c r="FT181" i="2"/>
  <c r="FW181" i="2"/>
  <c r="FX181" i="2"/>
  <c r="FU181" i="2"/>
  <c r="DP580" i="2"/>
  <c r="DI581" i="2"/>
  <c r="DI212" i="2"/>
  <c r="DP211" i="2"/>
  <c r="V46" i="7949"/>
  <c r="AW58" i="7949"/>
  <c r="W46" i="7949"/>
  <c r="BX46" i="7949"/>
  <c r="AT46" i="7949"/>
  <c r="AI46" i="7949" s="1"/>
  <c r="BF46" i="7949"/>
  <c r="BQ46" i="7949"/>
  <c r="C46" i="7947"/>
  <c r="BR46" i="7949"/>
  <c r="BY46" i="7949"/>
  <c r="DI473" i="2"/>
  <c r="FT70" i="2"/>
  <c r="FV70" i="2"/>
  <c r="FX70" i="2"/>
  <c r="FW70" i="2"/>
  <c r="FR70" i="2"/>
  <c r="FS70" i="2"/>
  <c r="FU70" i="2"/>
  <c r="FY70" i="2"/>
  <c r="V47" i="7949"/>
  <c r="W47" i="7949"/>
  <c r="BQ47" i="7949"/>
  <c r="AW59" i="7949"/>
  <c r="BR47" i="7949"/>
  <c r="BF47" i="7949"/>
  <c r="C47" i="7947"/>
  <c r="BY47" i="7949"/>
  <c r="BX47" i="7949"/>
  <c r="AT47" i="7949"/>
  <c r="AI47" i="7949" s="1"/>
  <c r="FW184" i="2"/>
  <c r="FX184" i="2"/>
  <c r="FU184" i="2"/>
  <c r="FS184" i="2"/>
  <c r="FV184" i="2"/>
  <c r="FR184" i="2"/>
  <c r="FT184" i="2"/>
  <c r="FY184" i="2"/>
  <c r="DI349" i="2"/>
  <c r="DI355" i="2"/>
  <c r="DP354" i="2"/>
  <c r="DP355" i="2" s="1"/>
  <c r="DP356" i="2" s="1"/>
  <c r="DP357" i="2" s="1"/>
  <c r="DP358" i="2" s="1"/>
  <c r="DP359" i="2" s="1"/>
  <c r="DP360" i="2" s="1"/>
  <c r="DP361" i="2" s="1"/>
  <c r="DP362" i="2" s="1"/>
  <c r="DP363" i="2" s="1"/>
  <c r="FP339" i="2"/>
  <c r="FQ332" i="2"/>
  <c r="BY161" i="7949"/>
  <c r="BX161" i="7949"/>
  <c r="BR161" i="7949"/>
  <c r="BQ161" i="7949"/>
  <c r="AH161" i="7949"/>
  <c r="BF161" i="7949"/>
  <c r="DI176" i="2"/>
  <c r="DJ168" i="2"/>
  <c r="FT180" i="2"/>
  <c r="FS180" i="2"/>
  <c r="FV180" i="2"/>
  <c r="FU180" i="2"/>
  <c r="FW180" i="2"/>
  <c r="FY180" i="2"/>
  <c r="FX180" i="2"/>
  <c r="FR180" i="2"/>
  <c r="FS69" i="2"/>
  <c r="FW69" i="2"/>
  <c r="FT69" i="2"/>
  <c r="FU69" i="2"/>
  <c r="FR69" i="2"/>
  <c r="FY69" i="2"/>
  <c r="FV69" i="2"/>
  <c r="FX69" i="2"/>
  <c r="DP259" i="2"/>
  <c r="DP260" i="2" s="1"/>
  <c r="DP261" i="2" s="1"/>
  <c r="DP262" i="2" s="1"/>
  <c r="DI252" i="2"/>
  <c r="DJ166" i="2"/>
  <c r="DI174" i="2"/>
  <c r="DI266" i="2"/>
  <c r="DP265" i="2"/>
  <c r="FQ289" i="2"/>
  <c r="FP296" i="2"/>
  <c r="FR179" i="2"/>
  <c r="FU179" i="2"/>
  <c r="FY179" i="2"/>
  <c r="FS179" i="2"/>
  <c r="FV179" i="2"/>
  <c r="FT179" i="2"/>
  <c r="FW179" i="2"/>
  <c r="FX179" i="2"/>
  <c r="BF132" i="7949"/>
  <c r="BY132" i="7949"/>
  <c r="AH132" i="7949"/>
  <c r="BQ132" i="7949"/>
  <c r="BR132" i="7949"/>
  <c r="BX132" i="7949"/>
  <c r="DI572" i="2"/>
  <c r="DP571" i="2"/>
  <c r="DP572" i="2" s="1"/>
  <c r="DP573" i="2" s="1"/>
  <c r="FQ192" i="2"/>
  <c r="FP203" i="2"/>
  <c r="BF129" i="7949"/>
  <c r="BR129" i="7949"/>
  <c r="BQ129" i="7949"/>
  <c r="BY129" i="7949"/>
  <c r="BX129" i="7949"/>
  <c r="AH129" i="7949"/>
  <c r="DP224" i="2"/>
  <c r="DP225" i="2" s="1"/>
  <c r="DP226" i="2" s="1"/>
  <c r="DP227" i="2" s="1"/>
  <c r="DP228" i="2" s="1"/>
  <c r="DI220" i="2"/>
  <c r="DI66" i="2"/>
  <c r="DJ55" i="2"/>
  <c r="BY134" i="7949"/>
  <c r="BQ134" i="7949"/>
  <c r="BR134" i="7949"/>
  <c r="AH134" i="7949"/>
  <c r="BX134" i="7949"/>
  <c r="BF134" i="7949"/>
  <c r="FP206" i="2"/>
  <c r="FQ195" i="2"/>
  <c r="FR325" i="2"/>
  <c r="FW325" i="2"/>
  <c r="FU325" i="2"/>
  <c r="FX325" i="2"/>
  <c r="FT325" i="2"/>
  <c r="FV325" i="2"/>
  <c r="FS325" i="2"/>
  <c r="FY325" i="2"/>
  <c r="DI477" i="2"/>
  <c r="BY74" i="7949"/>
  <c r="BR74" i="7949"/>
  <c r="AT74" i="7949"/>
  <c r="AI74" i="7949" s="1"/>
  <c r="BX74" i="7949"/>
  <c r="W60" i="7949"/>
  <c r="AW86" i="7949"/>
  <c r="V60" i="7949"/>
  <c r="BQ74" i="7949"/>
  <c r="BF74" i="7949"/>
  <c r="FP91" i="2"/>
  <c r="FQ80" i="2"/>
  <c r="DJ552" i="2"/>
  <c r="DI557" i="2"/>
  <c r="FR185" i="2"/>
  <c r="FY185" i="2"/>
  <c r="FX185" i="2"/>
  <c r="FU185" i="2"/>
  <c r="FS185" i="2"/>
  <c r="FW185" i="2"/>
  <c r="FT185" i="2"/>
  <c r="FV185" i="2"/>
  <c r="H52" i="7953"/>
  <c r="DI272" i="2"/>
  <c r="DP274" i="2"/>
  <c r="DP275" i="2" s="1"/>
  <c r="DP276" i="2" s="1"/>
  <c r="AH162" i="7949"/>
  <c r="BR162" i="7949"/>
  <c r="BQ162" i="7949"/>
  <c r="BX162" i="7949"/>
  <c r="BY162" i="7949"/>
  <c r="BF162" i="7949"/>
  <c r="FV177" i="2"/>
  <c r="FR177" i="2"/>
  <c r="FY177" i="2"/>
  <c r="FS177" i="2"/>
  <c r="FT177" i="2"/>
  <c r="FX177" i="2"/>
  <c r="FU177" i="2"/>
  <c r="FW177" i="2"/>
  <c r="FS324" i="2"/>
  <c r="FT324" i="2"/>
  <c r="FX324" i="2"/>
  <c r="FW324" i="2"/>
  <c r="FR324" i="2"/>
  <c r="FU324" i="2"/>
  <c r="FY324" i="2"/>
  <c r="FV324" i="2"/>
  <c r="FP341" i="2"/>
  <c r="FQ334" i="2"/>
  <c r="FT73" i="2"/>
  <c r="FR73" i="2"/>
  <c r="FS73" i="2"/>
  <c r="FV73" i="2"/>
  <c r="FW73" i="2"/>
  <c r="FU73" i="2"/>
  <c r="FY73" i="2"/>
  <c r="FX73" i="2"/>
  <c r="DI522" i="2"/>
  <c r="DP531" i="2"/>
  <c r="DP532" i="2" s="1"/>
  <c r="DP533" i="2" s="1"/>
  <c r="DP534" i="2" s="1"/>
  <c r="DP535" i="2" s="1"/>
  <c r="H53" i="7953"/>
  <c r="C45" i="7947"/>
  <c r="W45" i="7949"/>
  <c r="BF45" i="7949"/>
  <c r="BX45" i="7949"/>
  <c r="BQ45" i="7949"/>
  <c r="AT45" i="7949"/>
  <c r="AI45" i="7949" s="1"/>
  <c r="BY45" i="7949"/>
  <c r="V45" i="7949"/>
  <c r="BR45" i="7949"/>
  <c r="AW57" i="7949"/>
  <c r="D59" i="7953"/>
  <c r="AT71" i="7949"/>
  <c r="AI71" i="7949" s="1"/>
  <c r="BR71" i="7949"/>
  <c r="AW83" i="7949"/>
  <c r="BQ71" i="7949"/>
  <c r="V57" i="7949"/>
  <c r="BF71" i="7949"/>
  <c r="BY71" i="7949"/>
  <c r="W57" i="7949"/>
  <c r="BX71" i="7949"/>
  <c r="Y82" i="7951"/>
  <c r="H55" i="7953"/>
  <c r="H51" i="7953"/>
  <c r="CN649" i="2"/>
  <c r="DD643" i="2" s="1"/>
  <c r="FW284" i="2"/>
  <c r="FR284" i="2"/>
  <c r="FT284" i="2"/>
  <c r="FV284" i="2"/>
  <c r="FU284" i="2"/>
  <c r="FX284" i="2"/>
  <c r="FY284" i="2"/>
  <c r="FS284" i="2"/>
  <c r="BQ48" i="7949"/>
  <c r="BX48" i="7949"/>
  <c r="BR48" i="7949"/>
  <c r="BF48" i="7949"/>
  <c r="AT48" i="7949"/>
  <c r="AI48" i="7949" s="1"/>
  <c r="BY48" i="7949"/>
  <c r="AW60" i="7949"/>
  <c r="W48" i="7949"/>
  <c r="V48" i="7949"/>
  <c r="FW65" i="2"/>
  <c r="FS65" i="2"/>
  <c r="FY65" i="2"/>
  <c r="FU65" i="2"/>
  <c r="FX65" i="2"/>
  <c r="FV65" i="2"/>
  <c r="FR65" i="2"/>
  <c r="FT65" i="2"/>
  <c r="DP42" i="2"/>
  <c r="DP43" i="2" s="1"/>
  <c r="DI47" i="2"/>
  <c r="DI53" i="2"/>
  <c r="DI463" i="2"/>
  <c r="DP455" i="2"/>
  <c r="DP456" i="2" s="1"/>
  <c r="DI68" i="2"/>
  <c r="DJ57" i="2"/>
  <c r="V61" i="7949"/>
  <c r="BQ75" i="7949"/>
  <c r="AW87" i="7949"/>
  <c r="BR75" i="7949"/>
  <c r="W61" i="7949"/>
  <c r="AT75" i="7949"/>
  <c r="AI75" i="7949" s="1"/>
  <c r="BF75" i="7949"/>
  <c r="BX75" i="7949"/>
  <c r="BY75" i="7949"/>
  <c r="BY155" i="7949"/>
  <c r="BF155" i="7949"/>
  <c r="BR155" i="7949"/>
  <c r="BQ155" i="7949"/>
  <c r="BX155" i="7949"/>
  <c r="AH155" i="7949"/>
  <c r="Y118" i="7951"/>
  <c r="FP207" i="2"/>
  <c r="FQ196" i="2"/>
  <c r="DJ553" i="2"/>
  <c r="DI558" i="2"/>
  <c r="DP270" i="2"/>
  <c r="DP271" i="2" s="1"/>
  <c r="DP272" i="2" s="1"/>
  <c r="DI271" i="2"/>
  <c r="DI521" i="2"/>
  <c r="DP525" i="2"/>
  <c r="DP526" i="2" s="1"/>
  <c r="DP527" i="2" s="1"/>
  <c r="DP528" i="2" s="1"/>
  <c r="DP529" i="2" s="1"/>
  <c r="BF49" i="7949"/>
  <c r="AT49" i="7949"/>
  <c r="AI49" i="7949" s="1"/>
  <c r="BQ49" i="7949"/>
  <c r="W49" i="7949"/>
  <c r="BR49" i="7949"/>
  <c r="AW61" i="7949"/>
  <c r="BY49" i="7949"/>
  <c r="BX49" i="7949"/>
  <c r="V49" i="7949"/>
  <c r="FX280" i="2"/>
  <c r="FS280" i="2"/>
  <c r="FY280" i="2"/>
  <c r="FR280" i="2"/>
  <c r="FT280" i="2"/>
  <c r="FV280" i="2"/>
  <c r="FW280" i="2"/>
  <c r="FU280" i="2"/>
  <c r="BX159" i="7949"/>
  <c r="AH159" i="7949"/>
  <c r="BR159" i="7949"/>
  <c r="BQ159" i="7949"/>
  <c r="BF159" i="7949"/>
  <c r="BY159" i="7949"/>
  <c r="DI343" i="2"/>
  <c r="DP342" i="2"/>
  <c r="DI476" i="2"/>
  <c r="DI513" i="2"/>
  <c r="DP512" i="2"/>
  <c r="FV282" i="2"/>
  <c r="FR282" i="2"/>
  <c r="FY282" i="2"/>
  <c r="FX282" i="2"/>
  <c r="FW282" i="2"/>
  <c r="FU282" i="2"/>
  <c r="FS282" i="2"/>
  <c r="FT282" i="2"/>
  <c r="AH136" i="7949"/>
  <c r="BX136" i="7949"/>
  <c r="BF136" i="7949"/>
  <c r="BY136" i="7949"/>
  <c r="BQ136" i="7949"/>
  <c r="BR136" i="7949"/>
  <c r="FQ287" i="2"/>
  <c r="FP294" i="2"/>
  <c r="DJ54" i="2"/>
  <c r="DI65" i="2"/>
  <c r="DI175" i="2"/>
  <c r="DJ167" i="2"/>
  <c r="BQ160" i="7949"/>
  <c r="BR160" i="7949"/>
  <c r="BX160" i="7949"/>
  <c r="AH160" i="7949"/>
  <c r="BF160" i="7949"/>
  <c r="BY160" i="7949"/>
  <c r="FP298" i="2"/>
  <c r="FQ291" i="2"/>
  <c r="W56" i="7949"/>
  <c r="BR70" i="7949"/>
  <c r="BY70" i="7949"/>
  <c r="V56" i="7949"/>
  <c r="AT70" i="7949"/>
  <c r="AI70" i="7949" s="1"/>
  <c r="BF70" i="7949"/>
  <c r="BX70" i="7949"/>
  <c r="BQ70" i="7949"/>
  <c r="C55" i="7947"/>
  <c r="AW82" i="7949"/>
  <c r="FX327" i="2"/>
  <c r="FY327" i="2"/>
  <c r="FW327" i="2"/>
  <c r="FT327" i="2"/>
  <c r="FV327" i="2"/>
  <c r="FS327" i="2"/>
  <c r="FU327" i="2"/>
  <c r="FR327" i="2"/>
  <c r="DP420" i="2"/>
  <c r="DP421" i="2" s="1"/>
  <c r="DP422" i="2" s="1"/>
  <c r="DP423" i="2" s="1"/>
  <c r="DP424" i="2" s="1"/>
  <c r="DP425" i="2" s="1"/>
  <c r="DP426" i="2" s="1"/>
  <c r="DP427" i="2" s="1"/>
  <c r="DP428" i="2" s="1"/>
  <c r="DP429" i="2" s="1"/>
  <c r="DI361" i="2"/>
  <c r="DI357" i="2"/>
  <c r="DP376" i="2"/>
  <c r="DP377" i="2" s="1"/>
  <c r="DP378" i="2" s="1"/>
  <c r="DP379" i="2" s="1"/>
  <c r="DP380" i="2" s="1"/>
  <c r="DP381" i="2" s="1"/>
  <c r="DP382" i="2" s="1"/>
  <c r="DP383" i="2" s="1"/>
  <c r="DP384" i="2" s="1"/>
  <c r="DP385" i="2" s="1"/>
  <c r="DJ165" i="2"/>
  <c r="DI173" i="2"/>
  <c r="Y100" i="7951"/>
  <c r="FQ76" i="2"/>
  <c r="FP87" i="2"/>
  <c r="FP205" i="2"/>
  <c r="FQ194" i="2"/>
  <c r="DP154" i="2"/>
  <c r="DP155" i="2" s="1"/>
  <c r="DI162" i="2"/>
  <c r="FS71" i="2"/>
  <c r="FX71" i="2"/>
  <c r="FU71" i="2"/>
  <c r="FR71" i="2"/>
  <c r="FT71" i="2"/>
  <c r="FV71" i="2"/>
  <c r="FW71" i="2"/>
  <c r="FY71" i="2"/>
  <c r="BY163" i="7949"/>
  <c r="BF163" i="7949"/>
  <c r="BQ163" i="7949"/>
  <c r="BR163" i="7949"/>
  <c r="AH163" i="7949"/>
  <c r="BX163" i="7949"/>
  <c r="W58" i="7949"/>
  <c r="AW84" i="7949"/>
  <c r="BR72" i="7949"/>
  <c r="BX72" i="7949"/>
  <c r="BQ72" i="7949"/>
  <c r="BF72" i="7949"/>
  <c r="AT72" i="7949"/>
  <c r="AI72" i="7949" s="1"/>
  <c r="BY72" i="7949"/>
  <c r="V58" i="7949"/>
  <c r="FP95" i="2"/>
  <c r="FQ84" i="2"/>
  <c r="CO658" i="2" l="1"/>
  <c r="CP658" i="2" s="1"/>
  <c r="CO665" i="2"/>
  <c r="CP665" i="2" s="1"/>
  <c r="CO661" i="2"/>
  <c r="CP661" i="2" s="1"/>
  <c r="CO652" i="2"/>
  <c r="CP652" i="2" s="1"/>
  <c r="CO660" i="2"/>
  <c r="CP660" i="2" s="1"/>
  <c r="CO655" i="2"/>
  <c r="CP655" i="2" s="1"/>
  <c r="DJ56" i="2"/>
  <c r="DM56" i="2" s="1"/>
  <c r="DJ468" i="2"/>
  <c r="DK468" i="2" s="1"/>
  <c r="DP130" i="2"/>
  <c r="DP131" i="2" s="1"/>
  <c r="DP132" i="2" s="1"/>
  <c r="DP133" i="2" s="1"/>
  <c r="DP134" i="2" s="1"/>
  <c r="DP135" i="2" s="1"/>
  <c r="DP136" i="2" s="1"/>
  <c r="DP137" i="2" s="1"/>
  <c r="DP138" i="2" s="1"/>
  <c r="DP139" i="2" s="1"/>
  <c r="CO666" i="2"/>
  <c r="CP666" i="2" s="1"/>
  <c r="CO650" i="2"/>
  <c r="CP650" i="2" s="1"/>
  <c r="CO657" i="2"/>
  <c r="CP657" i="2" s="1"/>
  <c r="CO647" i="2"/>
  <c r="CP647" i="2" s="1"/>
  <c r="CO651" i="2"/>
  <c r="CP651" i="2" s="1"/>
  <c r="CO649" i="2"/>
  <c r="CP649" i="2" s="1"/>
  <c r="CO644" i="2"/>
  <c r="CP644" i="2" s="1"/>
  <c r="CO664" i="2"/>
  <c r="CP664" i="2" s="1"/>
  <c r="CO656" i="2"/>
  <c r="CP656" i="2" s="1"/>
  <c r="CO667" i="2"/>
  <c r="CP667" i="2" s="1"/>
  <c r="CO654" i="2"/>
  <c r="CP654" i="2" s="1"/>
  <c r="CO659" i="2"/>
  <c r="CP659" i="2" s="1"/>
  <c r="DJ465" i="2"/>
  <c r="DN465" i="2" s="1"/>
  <c r="DJ466" i="2"/>
  <c r="DM466" i="2" s="1"/>
  <c r="CO663" i="2"/>
  <c r="CP663" i="2" s="1"/>
  <c r="CO648" i="2"/>
  <c r="CP648" i="2" s="1"/>
  <c r="CO662" i="2"/>
  <c r="CP662" i="2" s="1"/>
  <c r="DP141" i="2"/>
  <c r="DP142" i="2" s="1"/>
  <c r="DP143" i="2" s="1"/>
  <c r="DP144" i="2" s="1"/>
  <c r="DP145" i="2" s="1"/>
  <c r="DP146" i="2" s="1"/>
  <c r="DP147" i="2" s="1"/>
  <c r="DP148" i="2" s="1"/>
  <c r="DP149" i="2" s="1"/>
  <c r="DP150" i="2" s="1"/>
  <c r="DJ464" i="2"/>
  <c r="DK464" i="2" s="1"/>
  <c r="CO646" i="2"/>
  <c r="CP646" i="2" s="1"/>
  <c r="CO653" i="2"/>
  <c r="CP653" i="2" s="1"/>
  <c r="CU227" i="7949"/>
  <c r="CX227" i="7949" s="1"/>
  <c r="CU307" i="7949"/>
  <c r="CV307" i="7949" s="1"/>
  <c r="CU272" i="7949"/>
  <c r="CU261" i="7949"/>
  <c r="CU273" i="7949"/>
  <c r="CU312" i="7949"/>
  <c r="CU249" i="7949"/>
  <c r="CU271" i="7949"/>
  <c r="CU250" i="7949"/>
  <c r="CX250" i="7949" s="1"/>
  <c r="CU237" i="7949"/>
  <c r="CY237" i="7949" s="1"/>
  <c r="CU239" i="7949"/>
  <c r="CY239" i="7949" s="1"/>
  <c r="CU260" i="7949"/>
  <c r="CW260" i="7949" s="1"/>
  <c r="CU311" i="7949"/>
  <c r="CV311" i="7949" s="1"/>
  <c r="CU238" i="7949"/>
  <c r="CU292" i="7949"/>
  <c r="CU252" i="7949"/>
  <c r="CU230" i="7949"/>
  <c r="CU259" i="7949"/>
  <c r="CU298" i="7949"/>
  <c r="CY298" i="7949" s="1"/>
  <c r="CU263" i="7949"/>
  <c r="CV263" i="7949" s="1"/>
  <c r="CU285" i="7949"/>
  <c r="CX285" i="7949" s="1"/>
  <c r="CU241" i="7949"/>
  <c r="CW241" i="7949" s="1"/>
  <c r="CU299" i="7949"/>
  <c r="CZ299" i="7949" s="1"/>
  <c r="CU297" i="7949"/>
  <c r="CU291" i="7949"/>
  <c r="CX291" i="7949" s="1"/>
  <c r="CU306" i="7949"/>
  <c r="CW306" i="7949" s="1"/>
  <c r="CU290" i="7949"/>
  <c r="CU284" i="7949"/>
  <c r="CV284" i="7949" s="1"/>
  <c r="CU274" i="7949"/>
  <c r="CU226" i="7949"/>
  <c r="CU229" i="7949"/>
  <c r="CU251" i="7949"/>
  <c r="CU248" i="7949"/>
  <c r="CY248" i="7949" s="1"/>
  <c r="CU283" i="7949"/>
  <c r="CU270" i="7949"/>
  <c r="CU240" i="7949"/>
  <c r="CU228" i="7949"/>
  <c r="CU262" i="7949"/>
  <c r="CY262" i="7949" s="1"/>
  <c r="DJ551" i="2"/>
  <c r="DN551" i="2" s="1"/>
  <c r="BC156" i="7949"/>
  <c r="BE156" i="7949" s="1"/>
  <c r="DI67" i="2"/>
  <c r="DJ67" i="2" s="1"/>
  <c r="BB72" i="7949"/>
  <c r="BB47" i="7949"/>
  <c r="BB74" i="7949"/>
  <c r="BB135" i="7949"/>
  <c r="BB43" i="7949"/>
  <c r="BB73" i="7949"/>
  <c r="BC42" i="7949"/>
  <c r="BE42" i="7949" s="1"/>
  <c r="BB156" i="7949"/>
  <c r="BC48" i="7949"/>
  <c r="BE48" i="7949" s="1"/>
  <c r="AE64" i="7947"/>
  <c r="AO45" i="2"/>
  <c r="AZ46" i="2"/>
  <c r="E44" i="2"/>
  <c r="DJ455" i="2"/>
  <c r="DL455" i="2" s="1"/>
  <c r="BC51" i="7949"/>
  <c r="BE51" i="7949" s="1"/>
  <c r="BC47" i="7949"/>
  <c r="BE47" i="7949" s="1"/>
  <c r="BB46" i="7949"/>
  <c r="DA659" i="2"/>
  <c r="DB659" i="2" s="1"/>
  <c r="H66" i="7947"/>
  <c r="BB162" i="7949"/>
  <c r="CU529" i="7949"/>
  <c r="CZ529" i="7949" s="1"/>
  <c r="CU826" i="7949"/>
  <c r="CV826" i="7949" s="1"/>
  <c r="DA647" i="2"/>
  <c r="DB647" i="2" s="1"/>
  <c r="BB44" i="7949"/>
  <c r="DA663" i="2"/>
  <c r="DB663" i="2" s="1"/>
  <c r="G64" i="7947"/>
  <c r="BC45" i="7949"/>
  <c r="BE45" i="7949" s="1"/>
  <c r="Z67" i="7947"/>
  <c r="S68" i="7947"/>
  <c r="BB159" i="7949"/>
  <c r="CU589" i="7949"/>
  <c r="CW589" i="7949" s="1"/>
  <c r="BC159" i="7949"/>
  <c r="BE159" i="7949" s="1"/>
  <c r="DJ284" i="2"/>
  <c r="DL284" i="2" s="1"/>
  <c r="BB49" i="7949"/>
  <c r="BC74" i="7949"/>
  <c r="BE74" i="7949" s="1"/>
  <c r="DA654" i="2"/>
  <c r="DB654" i="2" s="1"/>
  <c r="BB164" i="7949"/>
  <c r="BC46" i="7949"/>
  <c r="BE46" i="7949" s="1"/>
  <c r="Q66" i="7947"/>
  <c r="DA649" i="2"/>
  <c r="DB649" i="2" s="1"/>
  <c r="BB42" i="7949"/>
  <c r="DA646" i="2"/>
  <c r="DB646" i="2" s="1"/>
  <c r="X67" i="7947"/>
  <c r="AA67" i="7947" s="1"/>
  <c r="AI63" i="7947"/>
  <c r="R59" i="7947"/>
  <c r="U59" i="7947" s="1"/>
  <c r="DA657" i="2"/>
  <c r="DB657" i="2" s="1"/>
  <c r="DA648" i="2"/>
  <c r="DB648" i="2" s="1"/>
  <c r="DA666" i="2"/>
  <c r="DB666" i="2" s="1"/>
  <c r="DA660" i="2"/>
  <c r="DB660" i="2" s="1"/>
  <c r="DA652" i="2"/>
  <c r="DB652" i="2" s="1"/>
  <c r="DA664" i="2"/>
  <c r="DB664" i="2" s="1"/>
  <c r="BB155" i="7949"/>
  <c r="BC162" i="7949"/>
  <c r="BE162" i="7949" s="1"/>
  <c r="BC130" i="7949"/>
  <c r="BE130" i="7949" s="1"/>
  <c r="BB158" i="7949"/>
  <c r="BC68" i="7949"/>
  <c r="BE68" i="7949" s="1"/>
  <c r="DA651" i="2"/>
  <c r="DB651" i="2" s="1"/>
  <c r="DA658" i="2"/>
  <c r="DB658" i="2" s="1"/>
  <c r="DA661" i="2"/>
  <c r="DB661" i="2" s="1"/>
  <c r="L64" i="7947"/>
  <c r="O64" i="7947" s="1"/>
  <c r="AK64" i="7947"/>
  <c r="CU518" i="7949"/>
  <c r="CZ518" i="7949" s="1"/>
  <c r="AF65" i="7947"/>
  <c r="AF61" i="7947"/>
  <c r="BC70" i="7949"/>
  <c r="BE70" i="7949" s="1"/>
  <c r="BC160" i="7949"/>
  <c r="BE160" i="7949" s="1"/>
  <c r="BC136" i="7949"/>
  <c r="BE136" i="7949" s="1"/>
  <c r="BC155" i="7949"/>
  <c r="BE155" i="7949" s="1"/>
  <c r="BC75" i="7949"/>
  <c r="BE75" i="7949" s="1"/>
  <c r="DA665" i="2"/>
  <c r="DB665" i="2" s="1"/>
  <c r="DA662" i="2"/>
  <c r="DB662" i="2" s="1"/>
  <c r="DA644" i="2"/>
  <c r="DB644" i="2" s="1"/>
  <c r="BC72" i="7949"/>
  <c r="BE72" i="7949" s="1"/>
  <c r="DJ42" i="2"/>
  <c r="DM42" i="2" s="1"/>
  <c r="K66" i="7947"/>
  <c r="BB67" i="7949"/>
  <c r="BC131" i="7949"/>
  <c r="BE131" i="7949" s="1"/>
  <c r="BC157" i="7949"/>
  <c r="BE157" i="7949" s="1"/>
  <c r="DA655" i="2"/>
  <c r="DB655" i="2" s="1"/>
  <c r="DA645" i="2"/>
  <c r="DB645" i="2" s="1"/>
  <c r="DA650" i="2"/>
  <c r="DB650" i="2" s="1"/>
  <c r="CU860" i="7949"/>
  <c r="CV860" i="7949" s="1"/>
  <c r="H61" i="7947"/>
  <c r="Y68" i="7947"/>
  <c r="CU828" i="7949"/>
  <c r="CW828" i="7949" s="1"/>
  <c r="BB136" i="7949"/>
  <c r="R63" i="7947"/>
  <c r="U63" i="7947" s="1"/>
  <c r="CU816" i="7949"/>
  <c r="CX816" i="7949" s="1"/>
  <c r="AE62" i="7947"/>
  <c r="DJ154" i="2"/>
  <c r="DM154" i="2" s="1"/>
  <c r="BB70" i="7949"/>
  <c r="BB75" i="7949"/>
  <c r="F67" i="7947"/>
  <c r="I67" i="7947" s="1"/>
  <c r="BC134" i="7949"/>
  <c r="BE134" i="7949" s="1"/>
  <c r="BC158" i="7949"/>
  <c r="BE158" i="7949" s="1"/>
  <c r="BC133" i="7949"/>
  <c r="BE133" i="7949" s="1"/>
  <c r="DA653" i="2"/>
  <c r="DB653" i="2" s="1"/>
  <c r="DA667" i="2"/>
  <c r="DB667" i="2" s="1"/>
  <c r="BC67" i="7949"/>
  <c r="BE67" i="7949" s="1"/>
  <c r="CU547" i="7949"/>
  <c r="DO168" i="2"/>
  <c r="DK168" i="2"/>
  <c r="DM168" i="2"/>
  <c r="DL168" i="2"/>
  <c r="DN168" i="2"/>
  <c r="Q65" i="7947"/>
  <c r="DJ361" i="2"/>
  <c r="DI372" i="2"/>
  <c r="BB160" i="7949"/>
  <c r="W61" i="7947"/>
  <c r="AE61" i="7947"/>
  <c r="DJ463" i="2"/>
  <c r="DI471" i="2"/>
  <c r="G68" i="7947"/>
  <c r="DJ62" i="2"/>
  <c r="DI73" i="2"/>
  <c r="DI218" i="2"/>
  <c r="DP212" i="2"/>
  <c r="DP213" i="2" s="1"/>
  <c r="FS84" i="2"/>
  <c r="FY84" i="2"/>
  <c r="FT84" i="2"/>
  <c r="FV84" i="2"/>
  <c r="FW84" i="2"/>
  <c r="FX84" i="2"/>
  <c r="FR84" i="2"/>
  <c r="FU84" i="2"/>
  <c r="DJ476" i="2"/>
  <c r="DI484" i="2"/>
  <c r="DI348" i="2"/>
  <c r="DI354" i="2"/>
  <c r="DP343" i="2"/>
  <c r="DP344" i="2" s="1"/>
  <c r="Y59" i="7947"/>
  <c r="BX87" i="7949"/>
  <c r="BY87" i="7949"/>
  <c r="BF87" i="7949"/>
  <c r="FP346" i="2"/>
  <c r="FQ346" i="2" s="1"/>
  <c r="FQ339" i="2"/>
  <c r="CU568" i="7949"/>
  <c r="FP106" i="2"/>
  <c r="FQ95" i="2"/>
  <c r="AC59" i="7947"/>
  <c r="AL63" i="7947"/>
  <c r="H64" i="7947"/>
  <c r="FW76" i="2"/>
  <c r="FU76" i="2"/>
  <c r="FT76" i="2"/>
  <c r="FR76" i="2"/>
  <c r="FS76" i="2"/>
  <c r="FV76" i="2"/>
  <c r="FY76" i="2"/>
  <c r="FX76" i="2"/>
  <c r="X60" i="7947"/>
  <c r="AA60" i="7947" s="1"/>
  <c r="DI275" i="2"/>
  <c r="DJ275" i="2" s="1"/>
  <c r="DJ271" i="2"/>
  <c r="CU549" i="7949"/>
  <c r="DJ557" i="2"/>
  <c r="DI562" i="2"/>
  <c r="DJ562" i="2" s="1"/>
  <c r="FV289" i="2"/>
  <c r="FU289" i="2"/>
  <c r="FW289" i="2"/>
  <c r="FR289" i="2"/>
  <c r="FS289" i="2"/>
  <c r="FT289" i="2"/>
  <c r="FX289" i="2"/>
  <c r="FY289" i="2"/>
  <c r="L61" i="7947"/>
  <c r="O61" i="7947" s="1"/>
  <c r="DJ472" i="2"/>
  <c r="DI480" i="2"/>
  <c r="DI72" i="2"/>
  <c r="DJ61" i="2"/>
  <c r="BY82" i="7949"/>
  <c r="BX82" i="7949"/>
  <c r="BF82" i="7949"/>
  <c r="AE67" i="7947"/>
  <c r="AA41" i="7947"/>
  <c r="V46" i="7947" s="1"/>
  <c r="Y61" i="7947"/>
  <c r="AC63" i="7947"/>
  <c r="DI255" i="2"/>
  <c r="DJ250" i="2"/>
  <c r="CU567" i="7949"/>
  <c r="CU540" i="7949"/>
  <c r="AI66" i="7947"/>
  <c r="DI181" i="2"/>
  <c r="DJ173" i="2"/>
  <c r="AG50" i="7947"/>
  <c r="AB55" i="7947" s="1"/>
  <c r="AL59" i="7947"/>
  <c r="R64" i="7947"/>
  <c r="U64" i="7947" s="1"/>
  <c r="R67" i="7947"/>
  <c r="U67" i="7947" s="1"/>
  <c r="FR287" i="2"/>
  <c r="FY287" i="2"/>
  <c r="FT287" i="2"/>
  <c r="FX287" i="2"/>
  <c r="FS287" i="2"/>
  <c r="FU287" i="2"/>
  <c r="FW287" i="2"/>
  <c r="FV287" i="2"/>
  <c r="DI226" i="2"/>
  <c r="DJ220" i="2"/>
  <c r="E62" i="7947"/>
  <c r="CU528" i="7949"/>
  <c r="E63" i="7947"/>
  <c r="M64" i="7947"/>
  <c r="AL60" i="7947"/>
  <c r="K65" i="7947"/>
  <c r="CU784" i="7949"/>
  <c r="H68" i="7947"/>
  <c r="CU817" i="7949"/>
  <c r="AF60" i="7947"/>
  <c r="CU538" i="7949"/>
  <c r="Z61" i="7947"/>
  <c r="CU804" i="7949"/>
  <c r="AK65" i="7947"/>
  <c r="N68" i="7947"/>
  <c r="CU852" i="7949"/>
  <c r="CU838" i="7949"/>
  <c r="E68" i="7947"/>
  <c r="AK68" i="7947"/>
  <c r="AL65" i="7947"/>
  <c r="CU517" i="7949"/>
  <c r="CU802" i="7949"/>
  <c r="M66" i="7947"/>
  <c r="F64" i="7947"/>
  <c r="I64" i="7947" s="1"/>
  <c r="F59" i="7947"/>
  <c r="AJ63" i="7947"/>
  <c r="AM63" i="7947" s="1"/>
  <c r="E67" i="7947"/>
  <c r="AL61" i="7947"/>
  <c r="CU503" i="7949"/>
  <c r="CU814" i="7949"/>
  <c r="CU780" i="7949"/>
  <c r="AK63" i="7947"/>
  <c r="CU583" i="7949"/>
  <c r="CU805" i="7949"/>
  <c r="F63" i="7947"/>
  <c r="I63" i="7947" s="1"/>
  <c r="Q61" i="7947"/>
  <c r="Z64" i="7947"/>
  <c r="Q60" i="7947"/>
  <c r="AE59" i="7947"/>
  <c r="W67" i="7947"/>
  <c r="AJ62" i="7947"/>
  <c r="AM62" i="7947" s="1"/>
  <c r="S61" i="7947"/>
  <c r="AK62" i="7947"/>
  <c r="CU562" i="7949"/>
  <c r="M65" i="7947"/>
  <c r="R66" i="7947"/>
  <c r="U66" i="7947" s="1"/>
  <c r="K68" i="7947"/>
  <c r="S66" i="7947"/>
  <c r="CU803" i="7949"/>
  <c r="Z63" i="7947"/>
  <c r="F61" i="7947"/>
  <c r="I61" i="7947" s="1"/>
  <c r="AF59" i="7947"/>
  <c r="CU526" i="7949"/>
  <c r="AK66" i="7947"/>
  <c r="AD63" i="7947"/>
  <c r="W60" i="7947"/>
  <c r="AE63" i="7947"/>
  <c r="CU515" i="7949"/>
  <c r="CU866" i="7949"/>
  <c r="R60" i="7947"/>
  <c r="U60" i="7947" s="1"/>
  <c r="W62" i="7947"/>
  <c r="CU844" i="7949"/>
  <c r="Y67" i="7947"/>
  <c r="CU561" i="7949"/>
  <c r="CU525" i="7949"/>
  <c r="AJ61" i="7947"/>
  <c r="AM61" i="7947" s="1"/>
  <c r="E66" i="7947"/>
  <c r="K62" i="7947"/>
  <c r="W63" i="7947"/>
  <c r="K64" i="7947"/>
  <c r="CU504" i="7949"/>
  <c r="L62" i="7947"/>
  <c r="O62" i="7947" s="1"/>
  <c r="CU815" i="7949"/>
  <c r="N59" i="7947"/>
  <c r="K61" i="7947"/>
  <c r="CU865" i="7949"/>
  <c r="Z60" i="7947"/>
  <c r="AF66" i="7947"/>
  <c r="M61" i="7947"/>
  <c r="N62" i="7947"/>
  <c r="M59" i="7947"/>
  <c r="AJ65" i="7947"/>
  <c r="AM65" i="7947" s="1"/>
  <c r="CU824" i="7949"/>
  <c r="R61" i="7947"/>
  <c r="H59" i="7947"/>
  <c r="N65" i="7947"/>
  <c r="CU536" i="7949"/>
  <c r="AI68" i="7947"/>
  <c r="AL62" i="7947"/>
  <c r="CU782" i="7949"/>
  <c r="X68" i="7947"/>
  <c r="AA68" i="7947" s="1"/>
  <c r="H62" i="7947"/>
  <c r="T60" i="7947"/>
  <c r="E61" i="7947"/>
  <c r="CU575" i="7949"/>
  <c r="R62" i="7947"/>
  <c r="U62" i="7947" s="1"/>
  <c r="CU792" i="7949"/>
  <c r="E60" i="7947"/>
  <c r="AF64" i="7947"/>
  <c r="AE68" i="7947"/>
  <c r="Y63" i="7947"/>
  <c r="Y66" i="7947"/>
  <c r="S65" i="7947"/>
  <c r="E64" i="7947"/>
  <c r="K63" i="7947"/>
  <c r="CU781" i="7949"/>
  <c r="Q67" i="7947"/>
  <c r="H65" i="7947"/>
  <c r="AD65" i="7947"/>
  <c r="AG65" i="7947" s="1"/>
  <c r="Q59" i="7947"/>
  <c r="G67" i="7947"/>
  <c r="S63" i="7947"/>
  <c r="S67" i="7947"/>
  <c r="CU588" i="7949"/>
  <c r="AJ64" i="7947"/>
  <c r="AC62" i="7947"/>
  <c r="N67" i="7947"/>
  <c r="L66" i="7947"/>
  <c r="O66" i="7947" s="1"/>
  <c r="AK60" i="7947"/>
  <c r="T64" i="7947"/>
  <c r="T68" i="7947"/>
  <c r="CU550" i="7949"/>
  <c r="R68" i="7947"/>
  <c r="U68" i="7947" s="1"/>
  <c r="H60" i="7947"/>
  <c r="CU825" i="7949"/>
  <c r="CU795" i="7949"/>
  <c r="AI59" i="7947"/>
  <c r="AD64" i="7947"/>
  <c r="AG64" i="7947" s="1"/>
  <c r="Z66" i="7947"/>
  <c r="X66" i="7947"/>
  <c r="AA66" i="7947" s="1"/>
  <c r="AD62" i="7947"/>
  <c r="AG62" i="7947" s="1"/>
  <c r="T62" i="7947"/>
  <c r="CU551" i="7949"/>
  <c r="CU507" i="7949"/>
  <c r="AC66" i="7947"/>
  <c r="AD68" i="7947"/>
  <c r="AG68" i="7947" s="1"/>
  <c r="N64" i="7947"/>
  <c r="CU514" i="7949"/>
  <c r="AC65" i="7947"/>
  <c r="L60" i="7947"/>
  <c r="S59" i="7947"/>
  <c r="F62" i="7947"/>
  <c r="I62" i="7947" s="1"/>
  <c r="L67" i="7947"/>
  <c r="O67" i="7947" s="1"/>
  <c r="CU505" i="7949"/>
  <c r="CU574" i="7949"/>
  <c r="AD60" i="7947"/>
  <c r="AG60" i="7947" s="1"/>
  <c r="G59" i="7947"/>
  <c r="AI65" i="7947"/>
  <c r="AK67" i="7947"/>
  <c r="K60" i="7947"/>
  <c r="CU791" i="7949"/>
  <c r="X62" i="7947"/>
  <c r="CU813" i="7949"/>
  <c r="AD59" i="7947"/>
  <c r="AG59" i="7947" s="1"/>
  <c r="AF62" i="7947"/>
  <c r="CU783" i="7949"/>
  <c r="L65" i="7947"/>
  <c r="O65" i="7947" s="1"/>
  <c r="CU853" i="7949"/>
  <c r="K59" i="7947"/>
  <c r="CU839" i="7949"/>
  <c r="AE66" i="7947"/>
  <c r="AE65" i="7947"/>
  <c r="G60" i="7947"/>
  <c r="N63" i="7947"/>
  <c r="F65" i="7947"/>
  <c r="I65" i="7947" s="1"/>
  <c r="L59" i="7947"/>
  <c r="O59" i="7947" s="1"/>
  <c r="T63" i="7947"/>
  <c r="CU846" i="7949"/>
  <c r="AF63" i="7947"/>
  <c r="CU861" i="7949"/>
  <c r="AI60" i="7947"/>
  <c r="G66" i="7947"/>
  <c r="CU827" i="7949"/>
  <c r="CU537" i="7949"/>
  <c r="AD67" i="7947"/>
  <c r="AG67" i="7947" s="1"/>
  <c r="M62" i="7947"/>
  <c r="X59" i="7947"/>
  <c r="AA59" i="7947" s="1"/>
  <c r="CU851" i="7949"/>
  <c r="Q64" i="7947"/>
  <c r="F60" i="7947"/>
  <c r="I60" i="7947" s="1"/>
  <c r="AF68" i="7947"/>
  <c r="AD61" i="7947"/>
  <c r="AG61" i="7947" s="1"/>
  <c r="Q62" i="7947"/>
  <c r="FP217" i="2"/>
  <c r="FQ206" i="2"/>
  <c r="L68" i="7947"/>
  <c r="O68" i="7947" s="1"/>
  <c r="AC60" i="7947"/>
  <c r="BF55" i="7949"/>
  <c r="BX55" i="7949"/>
  <c r="BY55" i="7949"/>
  <c r="DP156" i="2"/>
  <c r="DJ155" i="2"/>
  <c r="FP305" i="2"/>
  <c r="FQ305" i="2" s="1"/>
  <c r="FQ298" i="2"/>
  <c r="DI183" i="2"/>
  <c r="DJ175" i="2"/>
  <c r="DN553" i="2"/>
  <c r="DO553" i="2"/>
  <c r="DK553" i="2"/>
  <c r="DL553" i="2"/>
  <c r="DM553" i="2"/>
  <c r="DM57" i="2"/>
  <c r="DN57" i="2"/>
  <c r="DK57" i="2"/>
  <c r="DO57" i="2"/>
  <c r="DL57" i="2"/>
  <c r="DP44" i="2"/>
  <c r="DJ43" i="2"/>
  <c r="BB71" i="7949"/>
  <c r="BB45" i="7949"/>
  <c r="DJ522" i="2"/>
  <c r="DI528" i="2"/>
  <c r="BY86" i="7949"/>
  <c r="BF86" i="7949"/>
  <c r="BX86" i="7949"/>
  <c r="BC129" i="7949"/>
  <c r="BE129" i="7949" s="1"/>
  <c r="DO166" i="2"/>
  <c r="DM166" i="2"/>
  <c r="DL166" i="2"/>
  <c r="DK166" i="2"/>
  <c r="DN166" i="2"/>
  <c r="BC161" i="7949"/>
  <c r="DP409" i="2"/>
  <c r="DP410" i="2" s="1"/>
  <c r="DP411" i="2" s="1"/>
  <c r="DP412" i="2" s="1"/>
  <c r="DP413" i="2" s="1"/>
  <c r="DP414" i="2" s="1"/>
  <c r="DP415" i="2" s="1"/>
  <c r="DP416" i="2" s="1"/>
  <c r="DP417" i="2" s="1"/>
  <c r="DP418" i="2" s="1"/>
  <c r="DI360" i="2"/>
  <c r="DI577" i="2"/>
  <c r="DJ577" i="2" s="1"/>
  <c r="DJ573" i="2"/>
  <c r="DJ545" i="2"/>
  <c r="FS191" i="2"/>
  <c r="FX191" i="2"/>
  <c r="FY191" i="2"/>
  <c r="FW191" i="2"/>
  <c r="FV191" i="2"/>
  <c r="FR191" i="2"/>
  <c r="FT191" i="2"/>
  <c r="FU191" i="2"/>
  <c r="FY290" i="2"/>
  <c r="FT290" i="2"/>
  <c r="FS290" i="2"/>
  <c r="FX290" i="2"/>
  <c r="FW290" i="2"/>
  <c r="FU290" i="2"/>
  <c r="FV290" i="2"/>
  <c r="FR290" i="2"/>
  <c r="BC135" i="7949"/>
  <c r="BC137" i="7949"/>
  <c r="FW335" i="2"/>
  <c r="FV335" i="2"/>
  <c r="FX335" i="2"/>
  <c r="FY335" i="2"/>
  <c r="FU335" i="2"/>
  <c r="FS335" i="2"/>
  <c r="FT335" i="2"/>
  <c r="FR335" i="2"/>
  <c r="O41" i="7947"/>
  <c r="J43" i="7947" s="1"/>
  <c r="BB138" i="7949"/>
  <c r="X53" i="7949"/>
  <c r="Y53" i="7949" s="1"/>
  <c r="X55" i="7949"/>
  <c r="Y55" i="7949" s="1"/>
  <c r="X59" i="7949"/>
  <c r="Y59" i="7949" s="1"/>
  <c r="X61" i="7949"/>
  <c r="Y61" i="7949" s="1"/>
  <c r="X54" i="7949"/>
  <c r="Y54" i="7949" s="1"/>
  <c r="X44" i="7949"/>
  <c r="Y44" i="7949" s="1"/>
  <c r="X57" i="7949"/>
  <c r="Y57" i="7949" s="1"/>
  <c r="X48" i="7949"/>
  <c r="Y48" i="7949" s="1"/>
  <c r="X52" i="7949"/>
  <c r="Y52" i="7949" s="1"/>
  <c r="X45" i="7949"/>
  <c r="Y45" i="7949" s="1"/>
  <c r="X60" i="7949"/>
  <c r="Y60" i="7949" s="1"/>
  <c r="X46" i="7949"/>
  <c r="Y46" i="7949" s="1"/>
  <c r="X47" i="7949"/>
  <c r="Y47" i="7949" s="1"/>
  <c r="X43" i="7949"/>
  <c r="Y43" i="7949" s="1"/>
  <c r="X56" i="7949"/>
  <c r="Y56" i="7949" s="1"/>
  <c r="X50" i="7949"/>
  <c r="Y50" i="7949" s="1"/>
  <c r="X51" i="7949"/>
  <c r="Y51" i="7949" s="1"/>
  <c r="X58" i="7949"/>
  <c r="Y58" i="7949" s="1"/>
  <c r="X49" i="7949"/>
  <c r="Y49" i="7949" s="1"/>
  <c r="X42" i="7949"/>
  <c r="Y42" i="7949" s="1"/>
  <c r="T61" i="7947"/>
  <c r="AD66" i="7947"/>
  <c r="AG66" i="7947" s="1"/>
  <c r="N66" i="7947"/>
  <c r="W59" i="7947"/>
  <c r="W68" i="7947"/>
  <c r="BY79" i="7949"/>
  <c r="BX79" i="7949"/>
  <c r="BF79" i="7949"/>
  <c r="M59" i="7950"/>
  <c r="AY59" i="7950"/>
  <c r="AX59" i="7950"/>
  <c r="AZ59" i="7950"/>
  <c r="AW59" i="7950"/>
  <c r="AG109" i="7950"/>
  <c r="AF109" i="7950"/>
  <c r="BB157" i="7949"/>
  <c r="BX62" i="7949"/>
  <c r="BF62" i="7949"/>
  <c r="BY62" i="7949"/>
  <c r="DJ475" i="2"/>
  <c r="DI483" i="2"/>
  <c r="DI180" i="2"/>
  <c r="DJ172" i="2"/>
  <c r="CU576" i="7949"/>
  <c r="AF67" i="7947"/>
  <c r="N60" i="7947"/>
  <c r="T67" i="7947"/>
  <c r="AJ59" i="7947"/>
  <c r="AM59" i="7947" s="1"/>
  <c r="BC69" i="7949"/>
  <c r="BC164" i="7949"/>
  <c r="BE164" i="7949" s="1"/>
  <c r="FP212" i="2"/>
  <c r="FQ201" i="2"/>
  <c r="DI374" i="2"/>
  <c r="DJ363" i="2"/>
  <c r="BY85" i="7949"/>
  <c r="BX85" i="7949"/>
  <c r="BF85" i="7949"/>
  <c r="DJ221" i="2"/>
  <c r="DI227" i="2"/>
  <c r="BX80" i="7949"/>
  <c r="BY80" i="7949"/>
  <c r="BF80" i="7949"/>
  <c r="FQ340" i="2"/>
  <c r="FP347" i="2"/>
  <c r="FQ347" i="2" s="1"/>
  <c r="FX194" i="2"/>
  <c r="FU194" i="2"/>
  <c r="FV194" i="2"/>
  <c r="FS194" i="2"/>
  <c r="FT194" i="2"/>
  <c r="FR194" i="2"/>
  <c r="FW194" i="2"/>
  <c r="FY194" i="2"/>
  <c r="DI76" i="2"/>
  <c r="DJ65" i="2"/>
  <c r="FU196" i="2"/>
  <c r="FW196" i="2"/>
  <c r="FT196" i="2"/>
  <c r="FX196" i="2"/>
  <c r="FV196" i="2"/>
  <c r="FR196" i="2"/>
  <c r="FY196" i="2"/>
  <c r="FS196" i="2"/>
  <c r="DI79" i="2"/>
  <c r="DJ68" i="2"/>
  <c r="BF60" i="7949"/>
  <c r="BX60" i="7949"/>
  <c r="BY60" i="7949"/>
  <c r="DD656" i="2"/>
  <c r="DE656" i="2" s="1"/>
  <c r="DD657" i="2"/>
  <c r="DE657" i="2" s="1"/>
  <c r="DD664" i="2"/>
  <c r="DE664" i="2" s="1"/>
  <c r="DD663" i="2"/>
  <c r="DE663" i="2" s="1"/>
  <c r="DD654" i="2"/>
  <c r="DE654" i="2" s="1"/>
  <c r="DD666" i="2"/>
  <c r="DE666" i="2" s="1"/>
  <c r="DD648" i="2"/>
  <c r="DE648" i="2" s="1"/>
  <c r="DD662" i="2"/>
  <c r="DE662" i="2" s="1"/>
  <c r="DD660" i="2"/>
  <c r="DE660" i="2" s="1"/>
  <c r="DD650" i="2"/>
  <c r="DE650" i="2" s="1"/>
  <c r="DD658" i="2"/>
  <c r="DE658" i="2" s="1"/>
  <c r="DD647" i="2"/>
  <c r="DE647" i="2" s="1"/>
  <c r="DD649" i="2"/>
  <c r="DE649" i="2" s="1"/>
  <c r="DD645" i="2"/>
  <c r="DE645" i="2" s="1"/>
  <c r="DD653" i="2"/>
  <c r="DE653" i="2" s="1"/>
  <c r="DD659" i="2"/>
  <c r="DE659" i="2" s="1"/>
  <c r="DD665" i="2"/>
  <c r="DE665" i="2" s="1"/>
  <c r="DD652" i="2"/>
  <c r="DE652" i="2" s="1"/>
  <c r="DD667" i="2"/>
  <c r="DE667" i="2" s="1"/>
  <c r="DD651" i="2"/>
  <c r="DE651" i="2" s="1"/>
  <c r="DD661" i="2"/>
  <c r="DE661" i="2" s="1"/>
  <c r="DD644" i="2"/>
  <c r="DE644" i="2" s="1"/>
  <c r="DD646" i="2"/>
  <c r="DE646" i="2" s="1"/>
  <c r="DD655" i="2"/>
  <c r="DE655" i="2" s="1"/>
  <c r="BX83" i="7949"/>
  <c r="BY83" i="7949"/>
  <c r="BF83" i="7949"/>
  <c r="FW334" i="2"/>
  <c r="FX334" i="2"/>
  <c r="FR334" i="2"/>
  <c r="FT334" i="2"/>
  <c r="FU334" i="2"/>
  <c r="FV334" i="2"/>
  <c r="FS334" i="2"/>
  <c r="FY334" i="2"/>
  <c r="DO55" i="2"/>
  <c r="DK55" i="2"/>
  <c r="DN55" i="2"/>
  <c r="DM55" i="2"/>
  <c r="DL55" i="2"/>
  <c r="DI257" i="2"/>
  <c r="DJ252" i="2"/>
  <c r="BY58" i="7949"/>
  <c r="BX58" i="7949"/>
  <c r="BF58" i="7949"/>
  <c r="FP213" i="2"/>
  <c r="FQ202" i="2"/>
  <c r="FV77" i="2"/>
  <c r="FX77" i="2"/>
  <c r="FW77" i="2"/>
  <c r="FS77" i="2"/>
  <c r="FT77" i="2"/>
  <c r="FR77" i="2"/>
  <c r="FU77" i="2"/>
  <c r="FY77" i="2"/>
  <c r="DI71" i="2"/>
  <c r="DJ60" i="2"/>
  <c r="BB137" i="7949"/>
  <c r="BC138" i="7949"/>
  <c r="CU516" i="7949"/>
  <c r="E65" i="7947"/>
  <c r="AE60" i="7947"/>
  <c r="G65" i="7947"/>
  <c r="M63" i="7947"/>
  <c r="DJ356" i="2"/>
  <c r="DI367" i="2"/>
  <c r="DN467" i="2"/>
  <c r="DO467" i="2"/>
  <c r="DM467" i="2"/>
  <c r="DK467" i="2"/>
  <c r="DL467" i="2"/>
  <c r="DL164" i="2"/>
  <c r="DK164" i="2"/>
  <c r="DO164" i="2"/>
  <c r="DM164" i="2"/>
  <c r="DN164" i="2"/>
  <c r="AL67" i="7947"/>
  <c r="E59" i="7947"/>
  <c r="AL64" i="7947"/>
  <c r="W64" i="7947"/>
  <c r="BF81" i="7949"/>
  <c r="BY81" i="7949"/>
  <c r="BX81" i="7949"/>
  <c r="FS190" i="2"/>
  <c r="FV190" i="2"/>
  <c r="FY190" i="2"/>
  <c r="FU190" i="2"/>
  <c r="FW190" i="2"/>
  <c r="FT190" i="2"/>
  <c r="FX190" i="2"/>
  <c r="FR190" i="2"/>
  <c r="FW331" i="2"/>
  <c r="FU331" i="2"/>
  <c r="FS331" i="2"/>
  <c r="FX331" i="2"/>
  <c r="FV331" i="2"/>
  <c r="FY331" i="2"/>
  <c r="FR331" i="2"/>
  <c r="FT331" i="2"/>
  <c r="FX333" i="2"/>
  <c r="FS333" i="2"/>
  <c r="FR333" i="2"/>
  <c r="FY333" i="2"/>
  <c r="FV333" i="2"/>
  <c r="FU333" i="2"/>
  <c r="FT333" i="2"/>
  <c r="FW333" i="2"/>
  <c r="BC163" i="7949"/>
  <c r="FP216" i="2"/>
  <c r="FQ205" i="2"/>
  <c r="DJ357" i="2"/>
  <c r="DI368" i="2"/>
  <c r="DO54" i="2"/>
  <c r="DN54" i="2"/>
  <c r="DK54" i="2"/>
  <c r="DL54" i="2"/>
  <c r="DM54" i="2"/>
  <c r="BF61" i="7949"/>
  <c r="BX61" i="7949"/>
  <c r="BY61" i="7949"/>
  <c r="DJ521" i="2"/>
  <c r="DI527" i="2"/>
  <c r="FP218" i="2"/>
  <c r="FQ207" i="2"/>
  <c r="BC71" i="7949"/>
  <c r="FQ341" i="2"/>
  <c r="FP348" i="2"/>
  <c r="FQ348" i="2" s="1"/>
  <c r="DJ272" i="2"/>
  <c r="DI276" i="2"/>
  <c r="DJ276" i="2" s="1"/>
  <c r="DI77" i="2"/>
  <c r="DJ66" i="2"/>
  <c r="FQ203" i="2"/>
  <c r="FP214" i="2"/>
  <c r="AM41" i="7947"/>
  <c r="AH42" i="7947" s="1"/>
  <c r="DI481" i="2"/>
  <c r="DJ473" i="2"/>
  <c r="BF78" i="7949"/>
  <c r="BY78" i="7949"/>
  <c r="BX78" i="7949"/>
  <c r="DI369" i="2"/>
  <c r="DJ358" i="2"/>
  <c r="FP99" i="2"/>
  <c r="FQ88" i="2"/>
  <c r="AA116" i="7950"/>
  <c r="AA117" i="7950"/>
  <c r="AB116" i="7950"/>
  <c r="AH111" i="7950"/>
  <c r="AD108" i="7950"/>
  <c r="AH112" i="7950"/>
  <c r="AG111" i="7950"/>
  <c r="AG113" i="7950"/>
  <c r="AB117" i="7950"/>
  <c r="Z117" i="7950"/>
  <c r="AG112" i="7950"/>
  <c r="AP107" i="7950"/>
  <c r="Z116" i="7950"/>
  <c r="AG125" i="7950"/>
  <c r="AF125" i="7950"/>
  <c r="FX193" i="2"/>
  <c r="FR193" i="2"/>
  <c r="FT193" i="2"/>
  <c r="FW193" i="2"/>
  <c r="FV193" i="2"/>
  <c r="FU193" i="2"/>
  <c r="FS193" i="2"/>
  <c r="FY193" i="2"/>
  <c r="CR656" i="2"/>
  <c r="CS656" i="2" s="1"/>
  <c r="CR653" i="2"/>
  <c r="CS653" i="2" s="1"/>
  <c r="CR662" i="2"/>
  <c r="CS662" i="2" s="1"/>
  <c r="CR657" i="2"/>
  <c r="CS657" i="2" s="1"/>
  <c r="CR644" i="2"/>
  <c r="CS644" i="2" s="1"/>
  <c r="CR658" i="2"/>
  <c r="CS658" i="2" s="1"/>
  <c r="CR655" i="2"/>
  <c r="CS655" i="2" s="1"/>
  <c r="CR647" i="2"/>
  <c r="CS647" i="2" s="1"/>
  <c r="CR648" i="2"/>
  <c r="CS648" i="2" s="1"/>
  <c r="CR665" i="2"/>
  <c r="CS665" i="2" s="1"/>
  <c r="CR649" i="2"/>
  <c r="CS649" i="2" s="1"/>
  <c r="CR666" i="2"/>
  <c r="CS666" i="2" s="1"/>
  <c r="CR651" i="2"/>
  <c r="CS651" i="2" s="1"/>
  <c r="CR664" i="2"/>
  <c r="CS664" i="2" s="1"/>
  <c r="CR661" i="2"/>
  <c r="CS661" i="2" s="1"/>
  <c r="CR667" i="2"/>
  <c r="CS667" i="2" s="1"/>
  <c r="CR659" i="2"/>
  <c r="CS659" i="2" s="1"/>
  <c r="CR663" i="2"/>
  <c r="CS663" i="2" s="1"/>
  <c r="CR652" i="2"/>
  <c r="CS652" i="2" s="1"/>
  <c r="CR654" i="2"/>
  <c r="CS654" i="2" s="1"/>
  <c r="CR650" i="2"/>
  <c r="CS650" i="2" s="1"/>
  <c r="CR645" i="2"/>
  <c r="CS645" i="2" s="1"/>
  <c r="CR646" i="2"/>
  <c r="CS646" i="2" s="1"/>
  <c r="CR660" i="2"/>
  <c r="CS660" i="2" s="1"/>
  <c r="DI228" i="2"/>
  <c r="DJ222" i="2"/>
  <c r="FT83" i="2"/>
  <c r="FV83" i="2"/>
  <c r="FW83" i="2"/>
  <c r="FU83" i="2"/>
  <c r="FR83" i="2"/>
  <c r="FS83" i="2"/>
  <c r="FY83" i="2"/>
  <c r="FX83" i="2"/>
  <c r="Y64" i="7947"/>
  <c r="CU806" i="7949"/>
  <c r="Z59" i="7947"/>
  <c r="CU845" i="7949"/>
  <c r="X63" i="7947"/>
  <c r="AA63" i="7947" s="1"/>
  <c r="FR187" i="2"/>
  <c r="FW187" i="2"/>
  <c r="FS187" i="2"/>
  <c r="FY187" i="2"/>
  <c r="FU187" i="2"/>
  <c r="FX187" i="2"/>
  <c r="FV187" i="2"/>
  <c r="FT187" i="2"/>
  <c r="FQ338" i="2"/>
  <c r="FP345" i="2"/>
  <c r="FQ345" i="2" s="1"/>
  <c r="DI283" i="2"/>
  <c r="DJ283" i="2" s="1"/>
  <c r="DP280" i="2"/>
  <c r="DP281" i="2" s="1"/>
  <c r="DJ281" i="2" s="1"/>
  <c r="BB163" i="7949"/>
  <c r="FP98" i="2"/>
  <c r="FQ87" i="2"/>
  <c r="FQ294" i="2"/>
  <c r="FP301" i="2"/>
  <c r="FQ301" i="2" s="1"/>
  <c r="DP513" i="2"/>
  <c r="DP514" i="2" s="1"/>
  <c r="DI519" i="2"/>
  <c r="BC49" i="7949"/>
  <c r="BE49" i="7949" s="1"/>
  <c r="DP457" i="2"/>
  <c r="DJ456" i="2"/>
  <c r="BY57" i="7949"/>
  <c r="BX57" i="7949"/>
  <c r="BF57" i="7949"/>
  <c r="FT195" i="2"/>
  <c r="FW195" i="2"/>
  <c r="FS195" i="2"/>
  <c r="FR195" i="2"/>
  <c r="FV195" i="2"/>
  <c r="FY195" i="2"/>
  <c r="FU195" i="2"/>
  <c r="FX195" i="2"/>
  <c r="FY192" i="2"/>
  <c r="FR192" i="2"/>
  <c r="FU192" i="2"/>
  <c r="FS192" i="2"/>
  <c r="FX192" i="2"/>
  <c r="FT192" i="2"/>
  <c r="FV192" i="2"/>
  <c r="FW192" i="2"/>
  <c r="FQ296" i="2"/>
  <c r="FP303" i="2"/>
  <c r="FQ303" i="2" s="1"/>
  <c r="FT332" i="2"/>
  <c r="FR332" i="2"/>
  <c r="FY332" i="2"/>
  <c r="FW332" i="2"/>
  <c r="FU332" i="2"/>
  <c r="FV332" i="2"/>
  <c r="FS332" i="2"/>
  <c r="FX332" i="2"/>
  <c r="AG41" i="7947"/>
  <c r="AB44" i="7947" s="1"/>
  <c r="BB130" i="7949"/>
  <c r="I50" i="7947"/>
  <c r="D51" i="7947" s="1"/>
  <c r="DJ585" i="2"/>
  <c r="O50" i="7947"/>
  <c r="J53" i="7947" s="1"/>
  <c r="DJ474" i="2"/>
  <c r="DI482" i="2"/>
  <c r="FR75" i="2"/>
  <c r="FS75" i="2"/>
  <c r="FU75" i="2"/>
  <c r="FX75" i="2"/>
  <c r="FT75" i="2"/>
  <c r="FW75" i="2"/>
  <c r="FV75" i="2"/>
  <c r="FY75" i="2"/>
  <c r="AD124" i="7950"/>
  <c r="AA133" i="7950"/>
  <c r="Z133" i="7950"/>
  <c r="AA132" i="7950"/>
  <c r="AH127" i="7950"/>
  <c r="AP123" i="7950"/>
  <c r="AH128" i="7950"/>
  <c r="AG129" i="7950"/>
  <c r="AB132" i="7950"/>
  <c r="Z132" i="7950"/>
  <c r="AG128" i="7950"/>
  <c r="AB133" i="7950"/>
  <c r="AG127" i="7950"/>
  <c r="FQ204" i="2"/>
  <c r="FP215" i="2"/>
  <c r="FQ343" i="2"/>
  <c r="FP350" i="2"/>
  <c r="FQ350" i="2" s="1"/>
  <c r="FP105" i="2"/>
  <c r="FQ94" i="2"/>
  <c r="CU837" i="7949"/>
  <c r="M67" i="7947"/>
  <c r="X61" i="7947"/>
  <c r="AA61" i="7947" s="1"/>
  <c r="CU506" i="7949"/>
  <c r="CU539" i="7949"/>
  <c r="FP209" i="2"/>
  <c r="FQ198" i="2"/>
  <c r="U41" i="7947"/>
  <c r="DN163" i="2"/>
  <c r="DM163" i="2"/>
  <c r="DK163" i="2"/>
  <c r="DL163" i="2"/>
  <c r="DO163" i="2"/>
  <c r="DI561" i="2"/>
  <c r="DJ561" i="2" s="1"/>
  <c r="DJ556" i="2"/>
  <c r="BB51" i="7949"/>
  <c r="FP97" i="2"/>
  <c r="FQ86" i="2"/>
  <c r="BB131" i="7949"/>
  <c r="FW336" i="2"/>
  <c r="FR336" i="2"/>
  <c r="FX336" i="2"/>
  <c r="FY336" i="2"/>
  <c r="FV336" i="2"/>
  <c r="FS336" i="2"/>
  <c r="FT336" i="2"/>
  <c r="FU336" i="2"/>
  <c r="AJ60" i="7947"/>
  <c r="AM60" i="7947" s="1"/>
  <c r="AC68" i="7947"/>
  <c r="T66" i="7947"/>
  <c r="N61" i="7947"/>
  <c r="CU548" i="7949"/>
  <c r="FS288" i="2"/>
  <c r="FW288" i="2"/>
  <c r="FT288" i="2"/>
  <c r="FV288" i="2"/>
  <c r="FU288" i="2"/>
  <c r="FR288" i="2"/>
  <c r="FX288" i="2"/>
  <c r="FY288" i="2"/>
  <c r="FR78" i="2"/>
  <c r="FW78" i="2"/>
  <c r="FU78" i="2"/>
  <c r="FX78" i="2"/>
  <c r="FV78" i="2"/>
  <c r="FY78" i="2"/>
  <c r="FT78" i="2"/>
  <c r="FS78" i="2"/>
  <c r="BC44" i="7949"/>
  <c r="DJ171" i="2"/>
  <c r="DI179" i="2"/>
  <c r="DO552" i="2"/>
  <c r="DL552" i="2"/>
  <c r="DK552" i="2"/>
  <c r="DM552" i="2"/>
  <c r="DN552" i="2"/>
  <c r="DI184" i="2"/>
  <c r="DJ176" i="2"/>
  <c r="BF59" i="7949"/>
  <c r="BX59" i="7949"/>
  <c r="BY59" i="7949"/>
  <c r="FP103" i="2"/>
  <c r="FQ92" i="2"/>
  <c r="DJ219" i="2"/>
  <c r="DI225" i="2"/>
  <c r="DP567" i="2"/>
  <c r="DP568" i="2" s="1"/>
  <c r="DI571" i="2"/>
  <c r="I41" i="7947"/>
  <c r="D44" i="7947" s="1"/>
  <c r="FP211" i="2"/>
  <c r="FQ200" i="2"/>
  <c r="DI256" i="2"/>
  <c r="DJ251" i="2"/>
  <c r="FV79" i="2"/>
  <c r="FS79" i="2"/>
  <c r="FX79" i="2"/>
  <c r="FW79" i="2"/>
  <c r="FU79" i="2"/>
  <c r="FR79" i="2"/>
  <c r="FT79" i="2"/>
  <c r="FY79" i="2"/>
  <c r="AA50" i="7947"/>
  <c r="V51" i="7947" s="1"/>
  <c r="FQ295" i="2"/>
  <c r="FP302" i="2"/>
  <c r="FQ302" i="2" s="1"/>
  <c r="FP100" i="2"/>
  <c r="FQ89" i="2"/>
  <c r="CU665" i="2"/>
  <c r="CV665" i="2" s="1"/>
  <c r="CU663" i="2"/>
  <c r="CV663" i="2" s="1"/>
  <c r="CU659" i="2"/>
  <c r="CV659" i="2" s="1"/>
  <c r="CU662" i="2"/>
  <c r="CV662" i="2" s="1"/>
  <c r="CU648" i="2"/>
  <c r="CV648" i="2" s="1"/>
  <c r="CU649" i="2"/>
  <c r="CV649" i="2" s="1"/>
  <c r="CU651" i="2"/>
  <c r="CV651" i="2" s="1"/>
  <c r="CU645" i="2"/>
  <c r="CV645" i="2" s="1"/>
  <c r="CU650" i="2"/>
  <c r="CV650" i="2" s="1"/>
  <c r="CU647" i="2"/>
  <c r="CV647" i="2" s="1"/>
  <c r="CU644" i="2"/>
  <c r="CV644" i="2" s="1"/>
  <c r="CU658" i="2"/>
  <c r="CV658" i="2" s="1"/>
  <c r="CU646" i="2"/>
  <c r="CV646" i="2" s="1"/>
  <c r="CU657" i="2"/>
  <c r="CV657" i="2" s="1"/>
  <c r="CU652" i="2"/>
  <c r="CV652" i="2" s="1"/>
  <c r="CU656" i="2"/>
  <c r="CV656" i="2" s="1"/>
  <c r="CU661" i="2"/>
  <c r="CV661" i="2" s="1"/>
  <c r="CU664" i="2"/>
  <c r="CV664" i="2" s="1"/>
  <c r="CU654" i="2"/>
  <c r="CV654" i="2" s="1"/>
  <c r="CU660" i="2"/>
  <c r="CV660" i="2" s="1"/>
  <c r="CU653" i="2"/>
  <c r="CV653" i="2" s="1"/>
  <c r="CU667" i="2"/>
  <c r="CV667" i="2" s="1"/>
  <c r="CU666" i="2"/>
  <c r="CV666" i="2" s="1"/>
  <c r="CU655" i="2"/>
  <c r="CV655" i="2" s="1"/>
  <c r="DJ59" i="2"/>
  <c r="DI70" i="2"/>
  <c r="DJ53" i="2"/>
  <c r="DI64" i="2"/>
  <c r="FU80" i="2"/>
  <c r="FV80" i="2"/>
  <c r="FY80" i="2"/>
  <c r="FW80" i="2"/>
  <c r="FT80" i="2"/>
  <c r="FR80" i="2"/>
  <c r="FS80" i="2"/>
  <c r="FX80" i="2"/>
  <c r="DO469" i="2"/>
  <c r="DN469" i="2"/>
  <c r="DL469" i="2"/>
  <c r="DK469" i="2"/>
  <c r="DM469" i="2"/>
  <c r="DI576" i="2"/>
  <c r="DJ576" i="2" s="1"/>
  <c r="DJ572" i="2"/>
  <c r="BC132" i="7949"/>
  <c r="BE132" i="7949" s="1"/>
  <c r="DI270" i="2"/>
  <c r="DP266" i="2"/>
  <c r="DP267" i="2" s="1"/>
  <c r="DP581" i="2"/>
  <c r="DP582" i="2" s="1"/>
  <c r="DJ582" i="2" s="1"/>
  <c r="DI584" i="2"/>
  <c r="DJ584" i="2" s="1"/>
  <c r="DP547" i="2"/>
  <c r="DJ546" i="2"/>
  <c r="BC66" i="7949"/>
  <c r="FX292" i="2"/>
  <c r="FS292" i="2"/>
  <c r="FV292" i="2"/>
  <c r="FU292" i="2"/>
  <c r="FR292" i="2"/>
  <c r="FY292" i="2"/>
  <c r="FW292" i="2"/>
  <c r="FT292" i="2"/>
  <c r="DI373" i="2"/>
  <c r="DJ362" i="2"/>
  <c r="FR81" i="2"/>
  <c r="FT81" i="2"/>
  <c r="FW81" i="2"/>
  <c r="FS81" i="2"/>
  <c r="FV81" i="2"/>
  <c r="FU81" i="2"/>
  <c r="FX81" i="2"/>
  <c r="FY81" i="2"/>
  <c r="FW189" i="2"/>
  <c r="FY189" i="2"/>
  <c r="FR189" i="2"/>
  <c r="FS189" i="2"/>
  <c r="FX189" i="2"/>
  <c r="FV189" i="2"/>
  <c r="FU189" i="2"/>
  <c r="FT189" i="2"/>
  <c r="FQ90" i="2"/>
  <c r="FP101" i="2"/>
  <c r="CX646" i="2"/>
  <c r="CY646" i="2" s="1"/>
  <c r="CX654" i="2"/>
  <c r="CY654" i="2" s="1"/>
  <c r="CX645" i="2"/>
  <c r="CY645" i="2" s="1"/>
  <c r="CX658" i="2"/>
  <c r="CY658" i="2" s="1"/>
  <c r="CX656" i="2"/>
  <c r="CY656" i="2" s="1"/>
  <c r="CX661" i="2"/>
  <c r="CY661" i="2" s="1"/>
  <c r="CX664" i="2"/>
  <c r="CY664" i="2" s="1"/>
  <c r="CX653" i="2"/>
  <c r="CY653" i="2" s="1"/>
  <c r="CX666" i="2"/>
  <c r="CY666" i="2" s="1"/>
  <c r="CX657" i="2"/>
  <c r="CY657" i="2" s="1"/>
  <c r="CX662" i="2"/>
  <c r="CY662" i="2" s="1"/>
  <c r="CX652" i="2"/>
  <c r="CY652" i="2" s="1"/>
  <c r="CX648" i="2"/>
  <c r="CY648" i="2" s="1"/>
  <c r="CX649" i="2"/>
  <c r="CY649" i="2" s="1"/>
  <c r="CX660" i="2"/>
  <c r="CY660" i="2" s="1"/>
  <c r="CX667" i="2"/>
  <c r="CY667" i="2" s="1"/>
  <c r="CX644" i="2"/>
  <c r="CY644" i="2" s="1"/>
  <c r="CX650" i="2"/>
  <c r="CY650" i="2" s="1"/>
  <c r="CX647" i="2"/>
  <c r="CY647" i="2" s="1"/>
  <c r="CX663" i="2"/>
  <c r="CY663" i="2" s="1"/>
  <c r="CX659" i="2"/>
  <c r="CY659" i="2" s="1"/>
  <c r="CX651" i="2"/>
  <c r="CY651" i="2" s="1"/>
  <c r="CX655" i="2"/>
  <c r="CY655" i="2" s="1"/>
  <c r="CX665" i="2"/>
  <c r="CY665" i="2" s="1"/>
  <c r="BB133" i="7949"/>
  <c r="BC50" i="7949"/>
  <c r="H63" i="7947"/>
  <c r="F66" i="7947"/>
  <c r="I66" i="7947" s="1"/>
  <c r="G63" i="7947"/>
  <c r="AC61" i="7947"/>
  <c r="BB69" i="7949"/>
  <c r="AY43" i="7950"/>
  <c r="AZ43" i="7950"/>
  <c r="M43" i="7950"/>
  <c r="AX43" i="7950"/>
  <c r="AW43" i="7950"/>
  <c r="FR188" i="2"/>
  <c r="FY188" i="2"/>
  <c r="FV188" i="2"/>
  <c r="FS188" i="2"/>
  <c r="FX188" i="2"/>
  <c r="FW188" i="2"/>
  <c r="FU188" i="2"/>
  <c r="FT188" i="2"/>
  <c r="BC73" i="7949"/>
  <c r="U50" i="7947"/>
  <c r="P55" i="7947" s="1"/>
  <c r="BF63" i="7949"/>
  <c r="BX63" i="7949"/>
  <c r="BY63" i="7949"/>
  <c r="DI529" i="2"/>
  <c r="DJ523" i="2"/>
  <c r="FR82" i="2"/>
  <c r="FS82" i="2"/>
  <c r="FX82" i="2"/>
  <c r="FT82" i="2"/>
  <c r="FU82" i="2"/>
  <c r="FY82" i="2"/>
  <c r="FW82" i="2"/>
  <c r="FV82" i="2"/>
  <c r="BY84" i="7949"/>
  <c r="BF84" i="7949"/>
  <c r="BX84" i="7949"/>
  <c r="DI170" i="2"/>
  <c r="DJ162" i="2"/>
  <c r="DK165" i="2"/>
  <c r="DN165" i="2"/>
  <c r="DO165" i="2"/>
  <c r="DM165" i="2"/>
  <c r="DL165" i="2"/>
  <c r="FW291" i="2"/>
  <c r="FX291" i="2"/>
  <c r="FV291" i="2"/>
  <c r="FU291" i="2"/>
  <c r="FY291" i="2"/>
  <c r="FS291" i="2"/>
  <c r="FR291" i="2"/>
  <c r="FT291" i="2"/>
  <c r="DM167" i="2"/>
  <c r="DK167" i="2"/>
  <c r="DO167" i="2"/>
  <c r="DN167" i="2"/>
  <c r="DL167" i="2"/>
  <c r="DJ558" i="2"/>
  <c r="DI563" i="2"/>
  <c r="DJ563" i="2" s="1"/>
  <c r="DP97" i="2"/>
  <c r="DP98" i="2" s="1"/>
  <c r="DP99" i="2" s="1"/>
  <c r="DP100" i="2" s="1"/>
  <c r="DP101" i="2" s="1"/>
  <c r="DP102" i="2" s="1"/>
  <c r="DP103" i="2" s="1"/>
  <c r="DP104" i="2" s="1"/>
  <c r="DP105" i="2" s="1"/>
  <c r="DP106" i="2" s="1"/>
  <c r="DI58" i="2"/>
  <c r="BB48" i="7949"/>
  <c r="FP102" i="2"/>
  <c r="FQ91" i="2"/>
  <c r="DJ477" i="2"/>
  <c r="DI485" i="2"/>
  <c r="BB134" i="7949"/>
  <c r="BB129" i="7949"/>
  <c r="BB132" i="7949"/>
  <c r="DJ174" i="2"/>
  <c r="DI182" i="2"/>
  <c r="BB161" i="7949"/>
  <c r="DI366" i="2"/>
  <c r="DJ355" i="2"/>
  <c r="DI555" i="2"/>
  <c r="DJ550" i="2"/>
  <c r="BB66" i="7949"/>
  <c r="FQ299" i="2"/>
  <c r="FP306" i="2"/>
  <c r="FQ306" i="2" s="1"/>
  <c r="FP304" i="2"/>
  <c r="FQ304" i="2" s="1"/>
  <c r="FQ297" i="2"/>
  <c r="FP349" i="2"/>
  <c r="FQ349" i="2" s="1"/>
  <c r="FQ342" i="2"/>
  <c r="BC43" i="7949"/>
  <c r="BE43" i="7949" s="1"/>
  <c r="BF54" i="7949"/>
  <c r="BX54" i="7949"/>
  <c r="BY54" i="7949"/>
  <c r="AI67" i="7947"/>
  <c r="S60" i="7947"/>
  <c r="T59" i="7947"/>
  <c r="M60" i="7947"/>
  <c r="AJ66" i="7947"/>
  <c r="AM66" i="7947" s="1"/>
  <c r="CU584" i="7949"/>
  <c r="H67" i="7947"/>
  <c r="Q68" i="7947"/>
  <c r="W66" i="7947"/>
  <c r="X64" i="7947"/>
  <c r="AA64" i="7947" s="1"/>
  <c r="AC67" i="7947"/>
  <c r="S62" i="7947"/>
  <c r="X65" i="7947"/>
  <c r="AA65" i="7947" s="1"/>
  <c r="AI64" i="7947"/>
  <c r="R65" i="7947"/>
  <c r="U65" i="7947" s="1"/>
  <c r="AJ68" i="7947"/>
  <c r="AM68" i="7947" s="1"/>
  <c r="G62" i="7947"/>
  <c r="W65" i="7947"/>
  <c r="AI62" i="7947"/>
  <c r="F68" i="7947"/>
  <c r="I68" i="7947" s="1"/>
  <c r="AC64" i="7947"/>
  <c r="AI61" i="7947"/>
  <c r="AK61" i="7947"/>
  <c r="G61" i="7947"/>
  <c r="Q63" i="7947"/>
  <c r="Y62" i="7947"/>
  <c r="AL66" i="7947"/>
  <c r="K67" i="7947"/>
  <c r="CU793" i="7949"/>
  <c r="Z62" i="7947"/>
  <c r="AJ67" i="7947"/>
  <c r="AM67" i="7947" s="1"/>
  <c r="CU560" i="7949"/>
  <c r="T65" i="7947"/>
  <c r="AK59" i="7947"/>
  <c r="CU569" i="7949"/>
  <c r="M68" i="7947"/>
  <c r="Z65" i="7947"/>
  <c r="Y60" i="7947"/>
  <c r="Z68" i="7947"/>
  <c r="CU794" i="7949"/>
  <c r="BB50" i="7949"/>
  <c r="DJ520" i="2"/>
  <c r="DI526" i="2"/>
  <c r="S64" i="7947"/>
  <c r="L63" i="7947"/>
  <c r="O63" i="7947" s="1"/>
  <c r="AL68" i="7947"/>
  <c r="CU527" i="7949"/>
  <c r="Y65" i="7947"/>
  <c r="DI249" i="2"/>
  <c r="DP244" i="2"/>
  <c r="DP245" i="2" s="1"/>
  <c r="BF56" i="7949"/>
  <c r="BX56" i="7949"/>
  <c r="BY56" i="7949"/>
  <c r="FQ199" i="2"/>
  <c r="FP210" i="2"/>
  <c r="BB68" i="7949"/>
  <c r="FP104" i="2"/>
  <c r="FQ93" i="2"/>
  <c r="DO464" i="2" l="1"/>
  <c r="E45" i="2"/>
  <c r="DM465" i="2"/>
  <c r="DL464" i="2"/>
  <c r="DN464" i="2"/>
  <c r="DM464" i="2"/>
  <c r="DK465" i="2"/>
  <c r="DO465" i="2"/>
  <c r="DL465" i="2"/>
  <c r="DK466" i="2"/>
  <c r="CV285" i="7949"/>
  <c r="DK56" i="2"/>
  <c r="DO56" i="2"/>
  <c r="DN56" i="2"/>
  <c r="DL56" i="2"/>
  <c r="BD157" i="7949"/>
  <c r="AS157" i="7949" s="1"/>
  <c r="BD158" i="7949"/>
  <c r="AS158" i="7949" s="1"/>
  <c r="DM468" i="2"/>
  <c r="DO468" i="2"/>
  <c r="DN468" i="2"/>
  <c r="DL468" i="2"/>
  <c r="CW237" i="7949"/>
  <c r="CV299" i="7949"/>
  <c r="CX311" i="7949"/>
  <c r="CQ650" i="2"/>
  <c r="DI650" i="2" s="1"/>
  <c r="DP710" i="2" s="1"/>
  <c r="DP711" i="2" s="1"/>
  <c r="DP712" i="2" s="1"/>
  <c r="DP713" i="2" s="1"/>
  <c r="DP714" i="2" s="1"/>
  <c r="DP715" i="2" s="1"/>
  <c r="DP716" i="2" s="1"/>
  <c r="DP717" i="2" s="1"/>
  <c r="DP718" i="2" s="1"/>
  <c r="DP719" i="2" s="1"/>
  <c r="CX237" i="7949"/>
  <c r="CW285" i="7949"/>
  <c r="DO284" i="2"/>
  <c r="CQ646" i="2"/>
  <c r="DI646" i="2" s="1"/>
  <c r="DI657" i="2" s="1"/>
  <c r="CZ311" i="7949"/>
  <c r="CQ645" i="2"/>
  <c r="DI645" i="2" s="1"/>
  <c r="DI656" i="2" s="1"/>
  <c r="CZ239" i="7949"/>
  <c r="AB54" i="7947"/>
  <c r="AC54" i="7947" s="1"/>
  <c r="AB52" i="7947"/>
  <c r="AF52" i="7947" s="1"/>
  <c r="AB51" i="7947"/>
  <c r="AD51" i="7947" s="1"/>
  <c r="AG51" i="7947" s="1"/>
  <c r="BD134" i="7949"/>
  <c r="AS134" i="7949" s="1"/>
  <c r="CW311" i="7949"/>
  <c r="CY285" i="7949"/>
  <c r="BD48" i="7949"/>
  <c r="AU123" i="7949" s="1"/>
  <c r="DN466" i="2"/>
  <c r="CQ651" i="2"/>
  <c r="DI651" i="2" s="1"/>
  <c r="DP721" i="2" s="1"/>
  <c r="DP722" i="2" s="1"/>
  <c r="DP723" i="2" s="1"/>
  <c r="DP724" i="2" s="1"/>
  <c r="DP725" i="2" s="1"/>
  <c r="DP726" i="2" s="1"/>
  <c r="DP727" i="2" s="1"/>
  <c r="DP728" i="2" s="1"/>
  <c r="DP729" i="2" s="1"/>
  <c r="DP730" i="2" s="1"/>
  <c r="CV239" i="7949"/>
  <c r="DL466" i="2"/>
  <c r="CQ653" i="2"/>
  <c r="DI653" i="2" s="1"/>
  <c r="DI664" i="2" s="1"/>
  <c r="CQ644" i="2"/>
  <c r="DI644" i="2" s="1"/>
  <c r="CV298" i="7949"/>
  <c r="BD51" i="7949"/>
  <c r="AU126" i="7949" s="1"/>
  <c r="DO466" i="2"/>
  <c r="CQ652" i="2"/>
  <c r="DI652" i="2" s="1"/>
  <c r="DI663" i="2" s="1"/>
  <c r="CQ647" i="2"/>
  <c r="DI647" i="2" s="1"/>
  <c r="DP677" i="2" s="1"/>
  <c r="DP678" i="2" s="1"/>
  <c r="DP679" i="2" s="1"/>
  <c r="DP680" i="2" s="1"/>
  <c r="DP681" i="2" s="1"/>
  <c r="DP682" i="2" s="1"/>
  <c r="DP683" i="2" s="1"/>
  <c r="DP684" i="2" s="1"/>
  <c r="DP685" i="2" s="1"/>
  <c r="DP686" i="2" s="1"/>
  <c r="CZ298" i="7949"/>
  <c r="CQ649" i="2"/>
  <c r="DI649" i="2" s="1"/>
  <c r="DP699" i="2" s="1"/>
  <c r="DP700" i="2" s="1"/>
  <c r="DP701" i="2" s="1"/>
  <c r="DP702" i="2" s="1"/>
  <c r="DP703" i="2" s="1"/>
  <c r="DP704" i="2" s="1"/>
  <c r="DP705" i="2" s="1"/>
  <c r="DP706" i="2" s="1"/>
  <c r="DP707" i="2" s="1"/>
  <c r="DP708" i="2" s="1"/>
  <c r="CQ648" i="2"/>
  <c r="DI648" i="2" s="1"/>
  <c r="DI659" i="2" s="1"/>
  <c r="CX239" i="7949"/>
  <c r="CZ285" i="7949"/>
  <c r="CY311" i="7949"/>
  <c r="CZ237" i="7949"/>
  <c r="CW239" i="7949"/>
  <c r="DI78" i="2"/>
  <c r="DJ78" i="2" s="1"/>
  <c r="CV248" i="7949"/>
  <c r="CZ250" i="7949"/>
  <c r="CY250" i="7949"/>
  <c r="CW250" i="7949"/>
  <c r="CV250" i="7949"/>
  <c r="CW529" i="7949"/>
  <c r="BD156" i="7949"/>
  <c r="AS156" i="7949" s="1"/>
  <c r="DO551" i="2"/>
  <c r="DM551" i="2"/>
  <c r="DL551" i="2"/>
  <c r="DK551" i="2"/>
  <c r="CW248" i="7949"/>
  <c r="CZ248" i="7949"/>
  <c r="CX248" i="7949"/>
  <c r="CV237" i="7949"/>
  <c r="CX306" i="7949"/>
  <c r="CV306" i="7949"/>
  <c r="CV529" i="7949"/>
  <c r="CX529" i="7949"/>
  <c r="CY263" i="7949"/>
  <c r="CV260" i="7949"/>
  <c r="CV227" i="7949"/>
  <c r="CY529" i="7949"/>
  <c r="CZ284" i="7949"/>
  <c r="CZ227" i="7949"/>
  <c r="CY284" i="7949"/>
  <c r="CY227" i="7949"/>
  <c r="CY260" i="7949"/>
  <c r="CW284" i="7949"/>
  <c r="CW227" i="7949"/>
  <c r="CW263" i="7949"/>
  <c r="CX260" i="7949"/>
  <c r="CZ260" i="7949"/>
  <c r="CX263" i="7949"/>
  <c r="CX284" i="7949"/>
  <c r="CZ263" i="7949"/>
  <c r="CV241" i="7949"/>
  <c r="CY241" i="7949"/>
  <c r="CY307" i="7949"/>
  <c r="CX307" i="7949"/>
  <c r="CW307" i="7949"/>
  <c r="CZ307" i="7949"/>
  <c r="CX241" i="7949"/>
  <c r="CZ241" i="7949"/>
  <c r="CX297" i="7949"/>
  <c r="CZ297" i="7949"/>
  <c r="CW297" i="7949"/>
  <c r="CY297" i="7949"/>
  <c r="CV297" i="7949"/>
  <c r="CW252" i="7949"/>
  <c r="CV252" i="7949"/>
  <c r="CZ252" i="7949"/>
  <c r="CY252" i="7949"/>
  <c r="CX252" i="7949"/>
  <c r="CX229" i="7949"/>
  <c r="CY229" i="7949"/>
  <c r="CZ229" i="7949"/>
  <c r="CW229" i="7949"/>
  <c r="CV229" i="7949"/>
  <c r="CX299" i="7949"/>
  <c r="CW299" i="7949"/>
  <c r="CX292" i="7949"/>
  <c r="CV292" i="7949"/>
  <c r="CZ292" i="7949"/>
  <c r="CW292" i="7949"/>
  <c r="CY292" i="7949"/>
  <c r="CZ249" i="7949"/>
  <c r="CX249" i="7949"/>
  <c r="CV249" i="7949"/>
  <c r="CW249" i="7949"/>
  <c r="CY249" i="7949"/>
  <c r="CV251" i="7949"/>
  <c r="CW251" i="7949"/>
  <c r="CX251" i="7949"/>
  <c r="CZ251" i="7949"/>
  <c r="CY251" i="7949"/>
  <c r="CY271" i="7949"/>
  <c r="CX271" i="7949"/>
  <c r="CW271" i="7949"/>
  <c r="CZ271" i="7949"/>
  <c r="CV271" i="7949"/>
  <c r="BD42" i="7949"/>
  <c r="AU117" i="7949" s="1"/>
  <c r="CV262" i="7949"/>
  <c r="CX262" i="7949"/>
  <c r="CW262" i="7949"/>
  <c r="CZ262" i="7949"/>
  <c r="CW226" i="7949"/>
  <c r="CV226" i="7949"/>
  <c r="CY226" i="7949"/>
  <c r="CZ226" i="7949"/>
  <c r="CX226" i="7949"/>
  <c r="CV238" i="7949"/>
  <c r="CY238" i="7949"/>
  <c r="CZ238" i="7949"/>
  <c r="CW238" i="7949"/>
  <c r="CX238" i="7949"/>
  <c r="CY312" i="7949"/>
  <c r="CV312" i="7949"/>
  <c r="CW312" i="7949"/>
  <c r="CZ312" i="7949"/>
  <c r="CX312" i="7949"/>
  <c r="CY228" i="7949"/>
  <c r="CX228" i="7949"/>
  <c r="CW228" i="7949"/>
  <c r="CV228" i="7949"/>
  <c r="CZ228" i="7949"/>
  <c r="CZ274" i="7949"/>
  <c r="CX274" i="7949"/>
  <c r="CY274" i="7949"/>
  <c r="CV274" i="7949"/>
  <c r="CW274" i="7949"/>
  <c r="CZ273" i="7949"/>
  <c r="CW273" i="7949"/>
  <c r="CX273" i="7949"/>
  <c r="CY273" i="7949"/>
  <c r="CV273" i="7949"/>
  <c r="CW240" i="7949"/>
  <c r="CX240" i="7949"/>
  <c r="CZ240" i="7949"/>
  <c r="CV240" i="7949"/>
  <c r="CY240" i="7949"/>
  <c r="CW261" i="7949"/>
  <c r="CV261" i="7949"/>
  <c r="CX261" i="7949"/>
  <c r="CY261" i="7949"/>
  <c r="CZ261" i="7949"/>
  <c r="CZ270" i="7949"/>
  <c r="CV270" i="7949"/>
  <c r="CX270" i="7949"/>
  <c r="CW270" i="7949"/>
  <c r="CY270" i="7949"/>
  <c r="CW290" i="7949"/>
  <c r="CY290" i="7949"/>
  <c r="CZ290" i="7949"/>
  <c r="CX290" i="7949"/>
  <c r="CV290" i="7949"/>
  <c r="CX298" i="7949"/>
  <c r="CW298" i="7949"/>
  <c r="CY272" i="7949"/>
  <c r="CX272" i="7949"/>
  <c r="CV272" i="7949"/>
  <c r="CZ272" i="7949"/>
  <c r="CW272" i="7949"/>
  <c r="CZ283" i="7949"/>
  <c r="CV283" i="7949"/>
  <c r="CW283" i="7949"/>
  <c r="CY283" i="7949"/>
  <c r="CX283" i="7949"/>
  <c r="CY306" i="7949"/>
  <c r="CZ306" i="7949"/>
  <c r="CZ259" i="7949"/>
  <c r="CW259" i="7949"/>
  <c r="CY259" i="7949"/>
  <c r="CX259" i="7949"/>
  <c r="CV259" i="7949"/>
  <c r="CY299" i="7949"/>
  <c r="CZ291" i="7949"/>
  <c r="CV291" i="7949"/>
  <c r="CY291" i="7949"/>
  <c r="CW291" i="7949"/>
  <c r="CY230" i="7949"/>
  <c r="CW230" i="7949"/>
  <c r="CZ230" i="7949"/>
  <c r="CV230" i="7949"/>
  <c r="CX230" i="7949"/>
  <c r="DK154" i="2"/>
  <c r="CX860" i="7949"/>
  <c r="DK42" i="2"/>
  <c r="CX518" i="7949"/>
  <c r="BD73" i="7949"/>
  <c r="AU149" i="7949" s="1"/>
  <c r="BD164" i="7949"/>
  <c r="AS164" i="7949" s="1"/>
  <c r="BD68" i="7949"/>
  <c r="AU144" i="7949" s="1"/>
  <c r="DK284" i="2"/>
  <c r="DM284" i="2"/>
  <c r="DN284" i="2"/>
  <c r="BD50" i="7949"/>
  <c r="AU125" i="7949" s="1"/>
  <c r="DN154" i="2"/>
  <c r="CZ860" i="7949"/>
  <c r="CY860" i="7949"/>
  <c r="CW860" i="7949"/>
  <c r="DL42" i="2"/>
  <c r="DL154" i="2"/>
  <c r="DN42" i="2"/>
  <c r="BD160" i="7949"/>
  <c r="AS160" i="7949" s="1"/>
  <c r="DO154" i="2"/>
  <c r="DO42" i="2"/>
  <c r="J47" i="7947"/>
  <c r="L47" i="7947" s="1"/>
  <c r="O47" i="7947" s="1"/>
  <c r="BD161" i="7949"/>
  <c r="AS161" i="7949" s="1"/>
  <c r="J46" i="7947"/>
  <c r="L46" i="7947" s="1"/>
  <c r="O46" i="7947" s="1"/>
  <c r="J44" i="7947"/>
  <c r="M44" i="7947" s="1"/>
  <c r="AB53" i="7947"/>
  <c r="AE53" i="7947" s="1"/>
  <c r="J42" i="7947"/>
  <c r="M42" i="7947" s="1"/>
  <c r="BD70" i="7949"/>
  <c r="AU146" i="7949" s="1"/>
  <c r="V47" i="7947"/>
  <c r="Y47" i="7947" s="1"/>
  <c r="CW826" i="7949"/>
  <c r="BD162" i="7949"/>
  <c r="AS162" i="7949" s="1"/>
  <c r="V44" i="7947"/>
  <c r="Z44" i="7947" s="1"/>
  <c r="BD163" i="7949"/>
  <c r="AS163" i="7949" s="1"/>
  <c r="DO455" i="2"/>
  <c r="CX826" i="7949"/>
  <c r="V42" i="7947"/>
  <c r="Z42" i="7947" s="1"/>
  <c r="DK455" i="2"/>
  <c r="CY826" i="7949"/>
  <c r="DM455" i="2"/>
  <c r="CZ826" i="7949"/>
  <c r="DN455" i="2"/>
  <c r="V43" i="7947"/>
  <c r="Z43" i="7947" s="1"/>
  <c r="BD75" i="7949"/>
  <c r="AU151" i="7949" s="1"/>
  <c r="D42" i="7947"/>
  <c r="E42" i="7947" s="1"/>
  <c r="BD46" i="7949"/>
  <c r="AU121" i="7949" s="1"/>
  <c r="CZ816" i="7949"/>
  <c r="BD74" i="7949"/>
  <c r="AU150" i="7949" s="1"/>
  <c r="AH44" i="7947"/>
  <c r="AI44" i="7947" s="1"/>
  <c r="CV816" i="7949"/>
  <c r="AH46" i="7947"/>
  <c r="AI46" i="7947" s="1"/>
  <c r="CW816" i="7949"/>
  <c r="CY816" i="7949"/>
  <c r="AO46" i="2"/>
  <c r="AL56" i="7953" s="1"/>
  <c r="I56" i="7953" s="1"/>
  <c r="AZ47" i="2"/>
  <c r="BD133" i="7949"/>
  <c r="AS133" i="7949" s="1"/>
  <c r="BD45" i="7949"/>
  <c r="AU120" i="7949" s="1"/>
  <c r="CV589" i="7949"/>
  <c r="CZ589" i="7949"/>
  <c r="CX589" i="7949"/>
  <c r="CY589" i="7949"/>
  <c r="DC645" i="2"/>
  <c r="DI869" i="2" s="1"/>
  <c r="DP872" i="2" s="1"/>
  <c r="DP873" i="2" s="1"/>
  <c r="DP874" i="2" s="1"/>
  <c r="BD130" i="7949"/>
  <c r="AS130" i="7949" s="1"/>
  <c r="CW518" i="7949"/>
  <c r="CY828" i="7949"/>
  <c r="DC644" i="2"/>
  <c r="DI868" i="2" s="1"/>
  <c r="CY518" i="7949"/>
  <c r="BD159" i="7949"/>
  <c r="AS159" i="7949" s="1"/>
  <c r="BD47" i="7949"/>
  <c r="AU122" i="7949" s="1"/>
  <c r="DC646" i="2"/>
  <c r="DI870" i="2" s="1"/>
  <c r="DP876" i="2" s="1"/>
  <c r="DP877" i="2" s="1"/>
  <c r="DP878" i="2" s="1"/>
  <c r="CV518" i="7949"/>
  <c r="CV828" i="7949"/>
  <c r="BD131" i="7949"/>
  <c r="AS131" i="7949" s="1"/>
  <c r="Z49" i="7953"/>
  <c r="C49" i="7953" s="1"/>
  <c r="CZ828" i="7949"/>
  <c r="BD129" i="7949"/>
  <c r="AS129" i="7949" s="1"/>
  <c r="P53" i="7947"/>
  <c r="R53" i="7947" s="1"/>
  <c r="CX828" i="7949"/>
  <c r="P54" i="7947"/>
  <c r="Q54" i="7947" s="1"/>
  <c r="AH47" i="7947"/>
  <c r="AK47" i="7947" s="1"/>
  <c r="D52" i="7947"/>
  <c r="H52" i="7947" s="1"/>
  <c r="DJ513" i="2"/>
  <c r="DL513" i="2" s="1"/>
  <c r="BD67" i="7949"/>
  <c r="AU143" i="7949" s="1"/>
  <c r="D54" i="7947"/>
  <c r="H54" i="7947" s="1"/>
  <c r="DJ212" i="2"/>
  <c r="DO212" i="2" s="1"/>
  <c r="BD132" i="7949"/>
  <c r="AS132" i="7949" s="1"/>
  <c r="D53" i="7947"/>
  <c r="E53" i="7947" s="1"/>
  <c r="BD136" i="7949"/>
  <c r="AS136" i="7949" s="1"/>
  <c r="V52" i="7947"/>
  <c r="Y52" i="7947" s="1"/>
  <c r="BD72" i="7949"/>
  <c r="AU148" i="7949" s="1"/>
  <c r="BD43" i="7949"/>
  <c r="AU118" i="7949" s="1"/>
  <c r="V54" i="7947"/>
  <c r="Z54" i="7947" s="1"/>
  <c r="P51" i="7947"/>
  <c r="T51" i="7947" s="1"/>
  <c r="DJ280" i="2"/>
  <c r="DK280" i="2" s="1"/>
  <c r="V53" i="7947"/>
  <c r="Z53" i="7947" s="1"/>
  <c r="DJ567" i="2"/>
  <c r="DK567" i="2" s="1"/>
  <c r="BD155" i="7949"/>
  <c r="AS155" i="7949" s="1"/>
  <c r="V45" i="7947"/>
  <c r="Y45" i="7947" s="1"/>
  <c r="DJ266" i="2"/>
  <c r="DK266" i="2" s="1"/>
  <c r="AB45" i="7947"/>
  <c r="AF45" i="7947" s="1"/>
  <c r="DJ481" i="2"/>
  <c r="DI489" i="2"/>
  <c r="FW90" i="2"/>
  <c r="FS90" i="2"/>
  <c r="FY90" i="2"/>
  <c r="FV90" i="2"/>
  <c r="FR90" i="2"/>
  <c r="FX90" i="2"/>
  <c r="FT90" i="2"/>
  <c r="FU90" i="2"/>
  <c r="FR91" i="2"/>
  <c r="FV91" i="2"/>
  <c r="FS91" i="2"/>
  <c r="FW91" i="2"/>
  <c r="FU91" i="2"/>
  <c r="FT91" i="2"/>
  <c r="FY91" i="2"/>
  <c r="FX91" i="2"/>
  <c r="CZ506" i="7949"/>
  <c r="CX506" i="7949"/>
  <c r="CV506" i="7949"/>
  <c r="CW506" i="7949"/>
  <c r="CY506" i="7949"/>
  <c r="DJ571" i="2"/>
  <c r="DI575" i="2"/>
  <c r="DJ575" i="2" s="1"/>
  <c r="FT341" i="2"/>
  <c r="FV341" i="2"/>
  <c r="FW341" i="2"/>
  <c r="FX341" i="2"/>
  <c r="FU341" i="2"/>
  <c r="FR341" i="2"/>
  <c r="FY341" i="2"/>
  <c r="FS341" i="2"/>
  <c r="P43" i="7947"/>
  <c r="P44" i="7947"/>
  <c r="P46" i="7947"/>
  <c r="P42" i="7947"/>
  <c r="P47" i="7947"/>
  <c r="P45" i="7947"/>
  <c r="FP225" i="2"/>
  <c r="FQ214" i="2"/>
  <c r="CZ793" i="7949"/>
  <c r="CW793" i="7949"/>
  <c r="CV793" i="7949"/>
  <c r="CY793" i="7949"/>
  <c r="CX793" i="7949"/>
  <c r="BE66" i="7949"/>
  <c r="CW645" i="2"/>
  <c r="DI815" i="2" s="1"/>
  <c r="CW648" i="2"/>
  <c r="DI818" i="2" s="1"/>
  <c r="CW644" i="2"/>
  <c r="CW646" i="2"/>
  <c r="DI816" i="2" s="1"/>
  <c r="CW647" i="2"/>
  <c r="DI817" i="2" s="1"/>
  <c r="J55" i="7947"/>
  <c r="J52" i="7947"/>
  <c r="J51" i="7947"/>
  <c r="J54" i="7947"/>
  <c r="AT107" i="7950"/>
  <c r="AU107" i="7950" s="1"/>
  <c r="I107" i="7950"/>
  <c r="AQ107" i="7950"/>
  <c r="AR107" i="7950"/>
  <c r="G107" i="7950"/>
  <c r="E107" i="7950"/>
  <c r="DN558" i="2"/>
  <c r="DL558" i="2"/>
  <c r="DK558" i="2"/>
  <c r="DM558" i="2"/>
  <c r="DO558" i="2"/>
  <c r="FU304" i="2"/>
  <c r="FX304" i="2"/>
  <c r="FR304" i="2"/>
  <c r="FT304" i="2"/>
  <c r="FV304" i="2"/>
  <c r="FS304" i="2"/>
  <c r="FW304" i="2"/>
  <c r="FY304" i="2"/>
  <c r="DI187" i="2"/>
  <c r="DJ179" i="2"/>
  <c r="DN59" i="2"/>
  <c r="DK59" i="2"/>
  <c r="DM59" i="2"/>
  <c r="DO59" i="2"/>
  <c r="DL59" i="2"/>
  <c r="L53" i="7947"/>
  <c r="O53" i="7947" s="1"/>
  <c r="M53" i="7947"/>
  <c r="K53" i="7947"/>
  <c r="N53" i="7947"/>
  <c r="FR88" i="2"/>
  <c r="FV88" i="2"/>
  <c r="FW88" i="2"/>
  <c r="FX88" i="2"/>
  <c r="FY88" i="2"/>
  <c r="FU88" i="2"/>
  <c r="FT88" i="2"/>
  <c r="FS88" i="2"/>
  <c r="CV540" i="7949"/>
  <c r="CZ540" i="7949"/>
  <c r="CW540" i="7949"/>
  <c r="CX540" i="7949"/>
  <c r="CY540" i="7949"/>
  <c r="DJ480" i="2"/>
  <c r="DI488" i="2"/>
  <c r="CV783" i="7949"/>
  <c r="CZ783" i="7949"/>
  <c r="CY783" i="7949"/>
  <c r="CW783" i="7949"/>
  <c r="CX783" i="7949"/>
  <c r="CX865" i="7949"/>
  <c r="CV865" i="7949"/>
  <c r="CY865" i="7949"/>
  <c r="CW865" i="7949"/>
  <c r="CZ865" i="7949"/>
  <c r="DM220" i="2"/>
  <c r="DN220" i="2"/>
  <c r="DO220" i="2"/>
  <c r="DK220" i="2"/>
  <c r="DL220" i="2"/>
  <c r="FQ106" i="2"/>
  <c r="FP117" i="2"/>
  <c r="FT339" i="2"/>
  <c r="FU339" i="2"/>
  <c r="FW339" i="2"/>
  <c r="FR339" i="2"/>
  <c r="FS339" i="2"/>
  <c r="FX339" i="2"/>
  <c r="FV339" i="2"/>
  <c r="FY339" i="2"/>
  <c r="FW93" i="2"/>
  <c r="FT93" i="2"/>
  <c r="FX93" i="2"/>
  <c r="FS93" i="2"/>
  <c r="FU93" i="2"/>
  <c r="FR93" i="2"/>
  <c r="FV93" i="2"/>
  <c r="FY93" i="2"/>
  <c r="FS306" i="2"/>
  <c r="FX306" i="2"/>
  <c r="FW306" i="2"/>
  <c r="FY306" i="2"/>
  <c r="FR306" i="2"/>
  <c r="FT306" i="2"/>
  <c r="FV306" i="2"/>
  <c r="FU306" i="2"/>
  <c r="DJ182" i="2"/>
  <c r="DI190" i="2"/>
  <c r="FQ102" i="2"/>
  <c r="FP113" i="2"/>
  <c r="DM523" i="2"/>
  <c r="DK523" i="2"/>
  <c r="DN523" i="2"/>
  <c r="DL523" i="2"/>
  <c r="DO523" i="2"/>
  <c r="DJ64" i="2"/>
  <c r="DI75" i="2"/>
  <c r="DO171" i="2"/>
  <c r="DK171" i="2"/>
  <c r="DM171" i="2"/>
  <c r="DN171" i="2"/>
  <c r="DL171" i="2"/>
  <c r="FP226" i="2"/>
  <c r="FQ215" i="2"/>
  <c r="DJ482" i="2"/>
  <c r="DI490" i="2"/>
  <c r="DM456" i="2"/>
  <c r="DL456" i="2"/>
  <c r="DO456" i="2"/>
  <c r="DK456" i="2"/>
  <c r="DN456" i="2"/>
  <c r="DP515" i="2"/>
  <c r="DJ514" i="2"/>
  <c r="DO281" i="2"/>
  <c r="DL281" i="2"/>
  <c r="DM281" i="2"/>
  <c r="DN281" i="2"/>
  <c r="DK281" i="2"/>
  <c r="DN222" i="2"/>
  <c r="DM222" i="2"/>
  <c r="DL222" i="2"/>
  <c r="DO222" i="2"/>
  <c r="DK222" i="2"/>
  <c r="FQ99" i="2"/>
  <c r="FP110" i="2"/>
  <c r="FY203" i="2"/>
  <c r="FX203" i="2"/>
  <c r="FV203" i="2"/>
  <c r="FS203" i="2"/>
  <c r="FT203" i="2"/>
  <c r="FR203" i="2"/>
  <c r="FU203" i="2"/>
  <c r="FW203" i="2"/>
  <c r="DJ368" i="2"/>
  <c r="DI379" i="2"/>
  <c r="DN356" i="2"/>
  <c r="DM356" i="2"/>
  <c r="DO356" i="2"/>
  <c r="DK356" i="2"/>
  <c r="DL356" i="2"/>
  <c r="BE138" i="7949"/>
  <c r="DI233" i="2"/>
  <c r="DJ227" i="2"/>
  <c r="FY201" i="2"/>
  <c r="FT201" i="2"/>
  <c r="FU201" i="2"/>
  <c r="FW201" i="2"/>
  <c r="FX201" i="2"/>
  <c r="FR201" i="2"/>
  <c r="FS201" i="2"/>
  <c r="FV201" i="2"/>
  <c r="DJ360" i="2"/>
  <c r="DI371" i="2"/>
  <c r="DP45" i="2"/>
  <c r="DJ44" i="2"/>
  <c r="DO155" i="2"/>
  <c r="DL155" i="2"/>
  <c r="DK155" i="2"/>
  <c r="DM155" i="2"/>
  <c r="DN155" i="2"/>
  <c r="CW824" i="7949"/>
  <c r="CV824" i="7949"/>
  <c r="CX824" i="7949"/>
  <c r="CY824" i="7949"/>
  <c r="CZ824" i="7949"/>
  <c r="CW866" i="7949"/>
  <c r="CY866" i="7949"/>
  <c r="CZ866" i="7949"/>
  <c r="CV866" i="7949"/>
  <c r="CX866" i="7949"/>
  <c r="CZ538" i="7949"/>
  <c r="CY538" i="7949"/>
  <c r="CV538" i="7949"/>
  <c r="CW538" i="7949"/>
  <c r="CX538" i="7949"/>
  <c r="DI232" i="2"/>
  <c r="DJ226" i="2"/>
  <c r="CY567" i="7949"/>
  <c r="CX567" i="7949"/>
  <c r="CW567" i="7949"/>
  <c r="CV567" i="7949"/>
  <c r="CZ567" i="7949"/>
  <c r="DN472" i="2"/>
  <c r="DK472" i="2"/>
  <c r="DL472" i="2"/>
  <c r="DM472" i="2"/>
  <c r="DO472" i="2"/>
  <c r="DK271" i="2"/>
  <c r="DM271" i="2"/>
  <c r="DO271" i="2"/>
  <c r="DL271" i="2"/>
  <c r="DN271" i="2"/>
  <c r="FT346" i="2"/>
  <c r="FS346" i="2"/>
  <c r="FY346" i="2"/>
  <c r="FV346" i="2"/>
  <c r="FU346" i="2"/>
  <c r="FX346" i="2"/>
  <c r="FR346" i="2"/>
  <c r="FW346" i="2"/>
  <c r="DL476" i="2"/>
  <c r="DK476" i="2"/>
  <c r="DO476" i="2"/>
  <c r="DM476" i="2"/>
  <c r="DN476" i="2"/>
  <c r="FP224" i="2"/>
  <c r="FQ213" i="2"/>
  <c r="BD137" i="7949"/>
  <c r="AS137" i="7949" s="1"/>
  <c r="BE137" i="7949"/>
  <c r="DI189" i="2"/>
  <c r="DJ181" i="2"/>
  <c r="DI492" i="2"/>
  <c r="DJ484" i="2"/>
  <c r="FQ104" i="2"/>
  <c r="FP115" i="2"/>
  <c r="DJ244" i="2"/>
  <c r="DJ526" i="2"/>
  <c r="DI532" i="2"/>
  <c r="CX569" i="7949"/>
  <c r="CW569" i="7949"/>
  <c r="CV569" i="7949"/>
  <c r="CY569" i="7949"/>
  <c r="CZ569" i="7949"/>
  <c r="FX299" i="2"/>
  <c r="FT299" i="2"/>
  <c r="FS299" i="2"/>
  <c r="FV299" i="2"/>
  <c r="FR299" i="2"/>
  <c r="FY299" i="2"/>
  <c r="FW299" i="2"/>
  <c r="FU299" i="2"/>
  <c r="DL174" i="2"/>
  <c r="DN174" i="2"/>
  <c r="DK174" i="2"/>
  <c r="DM174" i="2"/>
  <c r="DO174" i="2"/>
  <c r="DI535" i="2"/>
  <c r="DJ529" i="2"/>
  <c r="S55" i="7947"/>
  <c r="T55" i="7947"/>
  <c r="Q55" i="7947"/>
  <c r="R55" i="7947"/>
  <c r="U55" i="7947" s="1"/>
  <c r="DK546" i="2"/>
  <c r="DN546" i="2"/>
  <c r="DM546" i="2"/>
  <c r="DO546" i="2"/>
  <c r="DL546" i="2"/>
  <c r="DP268" i="2"/>
  <c r="DJ268" i="2" s="1"/>
  <c r="DJ267" i="2"/>
  <c r="DN53" i="2"/>
  <c r="DK53" i="2"/>
  <c r="DL53" i="2"/>
  <c r="DO53" i="2"/>
  <c r="DM53" i="2"/>
  <c r="Z51" i="7947"/>
  <c r="Y51" i="7947"/>
  <c r="X51" i="7947"/>
  <c r="AA51" i="7947" s="1"/>
  <c r="W51" i="7947"/>
  <c r="AB42" i="7947"/>
  <c r="DP569" i="2"/>
  <c r="DJ569" i="2" s="1"/>
  <c r="DJ568" i="2"/>
  <c r="BD44" i="7949"/>
  <c r="AU119" i="7949" s="1"/>
  <c r="BE44" i="7949"/>
  <c r="FX198" i="2"/>
  <c r="FT198" i="2"/>
  <c r="FW198" i="2"/>
  <c r="FU198" i="2"/>
  <c r="FV198" i="2"/>
  <c r="FS198" i="2"/>
  <c r="FR198" i="2"/>
  <c r="FY198" i="2"/>
  <c r="FS94" i="2"/>
  <c r="FU94" i="2"/>
  <c r="FY94" i="2"/>
  <c r="FW94" i="2"/>
  <c r="FR94" i="2"/>
  <c r="FX94" i="2"/>
  <c r="FV94" i="2"/>
  <c r="FT94" i="2"/>
  <c r="FX204" i="2"/>
  <c r="FR204" i="2"/>
  <c r="FY204" i="2"/>
  <c r="FW204" i="2"/>
  <c r="FS204" i="2"/>
  <c r="FV204" i="2"/>
  <c r="FU204" i="2"/>
  <c r="FT204" i="2"/>
  <c r="I123" i="7950"/>
  <c r="E123" i="7950"/>
  <c r="G123" i="7950"/>
  <c r="AQ123" i="7950"/>
  <c r="AR123" i="7950"/>
  <c r="AT123" i="7950"/>
  <c r="AU123" i="7950" s="1"/>
  <c r="DM474" i="2"/>
  <c r="DK474" i="2"/>
  <c r="DL474" i="2"/>
  <c r="DO474" i="2"/>
  <c r="DN474" i="2"/>
  <c r="D46" i="7947"/>
  <c r="DP458" i="2"/>
  <c r="DJ457" i="2"/>
  <c r="FX301" i="2"/>
  <c r="FT301" i="2"/>
  <c r="FU301" i="2"/>
  <c r="FS301" i="2"/>
  <c r="FR301" i="2"/>
  <c r="FY301" i="2"/>
  <c r="FV301" i="2"/>
  <c r="FW301" i="2"/>
  <c r="DN283" i="2"/>
  <c r="DK283" i="2"/>
  <c r="DM283" i="2"/>
  <c r="DO283" i="2"/>
  <c r="DL283" i="2"/>
  <c r="DI234" i="2"/>
  <c r="DJ228" i="2"/>
  <c r="DO358" i="2"/>
  <c r="DL358" i="2"/>
  <c r="DM358" i="2"/>
  <c r="DN358" i="2"/>
  <c r="DK358" i="2"/>
  <c r="DN66" i="2"/>
  <c r="DO66" i="2"/>
  <c r="DK66" i="2"/>
  <c r="DM66" i="2"/>
  <c r="DL66" i="2"/>
  <c r="BE71" i="7949"/>
  <c r="FS207" i="2"/>
  <c r="FR207" i="2"/>
  <c r="FY207" i="2"/>
  <c r="FX207" i="2"/>
  <c r="FW207" i="2"/>
  <c r="FU207" i="2"/>
  <c r="FV207" i="2"/>
  <c r="FT207" i="2"/>
  <c r="DK357" i="2"/>
  <c r="DL357" i="2"/>
  <c r="DO357" i="2"/>
  <c r="DM357" i="2"/>
  <c r="DN357" i="2"/>
  <c r="DO221" i="2"/>
  <c r="DK221" i="2"/>
  <c r="DM221" i="2"/>
  <c r="DN221" i="2"/>
  <c r="DL221" i="2"/>
  <c r="FP223" i="2"/>
  <c r="FQ212" i="2"/>
  <c r="AP60" i="7950"/>
  <c r="BD138" i="7949"/>
  <c r="AS138" i="7949" s="1"/>
  <c r="BD135" i="7949"/>
  <c r="AS135" i="7949" s="1"/>
  <c r="BE135" i="7949"/>
  <c r="DI534" i="2"/>
  <c r="DJ528" i="2"/>
  <c r="DP157" i="2"/>
  <c r="DJ156" i="2"/>
  <c r="CY851" i="7949"/>
  <c r="CZ851" i="7949"/>
  <c r="CW851" i="7949"/>
  <c r="CX851" i="7949"/>
  <c r="CV851" i="7949"/>
  <c r="CV861" i="7949"/>
  <c r="CY861" i="7949"/>
  <c r="CX861" i="7949"/>
  <c r="CZ861" i="7949"/>
  <c r="CW861" i="7949"/>
  <c r="CY514" i="7949"/>
  <c r="CX514" i="7949"/>
  <c r="CZ514" i="7949"/>
  <c r="CV514" i="7949"/>
  <c r="CW514" i="7949"/>
  <c r="CY550" i="7949"/>
  <c r="CZ550" i="7949"/>
  <c r="CX550" i="7949"/>
  <c r="CV550" i="7949"/>
  <c r="CW550" i="7949"/>
  <c r="CX588" i="7949"/>
  <c r="CW588" i="7949"/>
  <c r="CY588" i="7949"/>
  <c r="CZ588" i="7949"/>
  <c r="CV588" i="7949"/>
  <c r="CX781" i="7949"/>
  <c r="CW781" i="7949"/>
  <c r="CY781" i="7949"/>
  <c r="CZ781" i="7949"/>
  <c r="CV781" i="7949"/>
  <c r="CW782" i="7949"/>
  <c r="CV782" i="7949"/>
  <c r="CX782" i="7949"/>
  <c r="CZ782" i="7949"/>
  <c r="CY782" i="7949"/>
  <c r="CY515" i="7949"/>
  <c r="CV515" i="7949"/>
  <c r="CW515" i="7949"/>
  <c r="CZ515" i="7949"/>
  <c r="CX515" i="7949"/>
  <c r="CW805" i="7949"/>
  <c r="CY805" i="7949"/>
  <c r="CV805" i="7949"/>
  <c r="CX805" i="7949"/>
  <c r="CZ805" i="7949"/>
  <c r="CY528" i="7949"/>
  <c r="CX528" i="7949"/>
  <c r="CW528" i="7949"/>
  <c r="CV528" i="7949"/>
  <c r="CZ528" i="7949"/>
  <c r="DO250" i="2"/>
  <c r="DK250" i="2"/>
  <c r="DN250" i="2"/>
  <c r="DL250" i="2"/>
  <c r="DM250" i="2"/>
  <c r="Z46" i="7947"/>
  <c r="W46" i="7947"/>
  <c r="X46" i="7947"/>
  <c r="AA46" i="7947" s="1"/>
  <c r="Y46" i="7947"/>
  <c r="DO275" i="2"/>
  <c r="DM275" i="2"/>
  <c r="DL275" i="2"/>
  <c r="DK275" i="2"/>
  <c r="DN275" i="2"/>
  <c r="DP214" i="2"/>
  <c r="DJ213" i="2"/>
  <c r="DJ367" i="2"/>
  <c r="DI378" i="2"/>
  <c r="DJ374" i="2"/>
  <c r="DI385" i="2"/>
  <c r="FW305" i="2"/>
  <c r="FR305" i="2"/>
  <c r="FY305" i="2"/>
  <c r="FS305" i="2"/>
  <c r="FU305" i="2"/>
  <c r="FX305" i="2"/>
  <c r="FT305" i="2"/>
  <c r="FV305" i="2"/>
  <c r="BD66" i="7949"/>
  <c r="AU142" i="7949" s="1"/>
  <c r="BE50" i="7949"/>
  <c r="DP548" i="2"/>
  <c r="DJ548" i="2" s="1"/>
  <c r="DJ547" i="2"/>
  <c r="DJ270" i="2"/>
  <c r="DI274" i="2"/>
  <c r="DJ274" i="2" s="1"/>
  <c r="DM251" i="2"/>
  <c r="DK251" i="2"/>
  <c r="DO251" i="2"/>
  <c r="DN251" i="2"/>
  <c r="DL251" i="2"/>
  <c r="DI231" i="2"/>
  <c r="DJ225" i="2"/>
  <c r="FQ209" i="2"/>
  <c r="FP220" i="2"/>
  <c r="CX837" i="7949"/>
  <c r="CY837" i="7949"/>
  <c r="CW837" i="7949"/>
  <c r="CV837" i="7949"/>
  <c r="CZ837" i="7949"/>
  <c r="FQ105" i="2"/>
  <c r="FP116" i="2"/>
  <c r="DK585" i="2"/>
  <c r="DM585" i="2"/>
  <c r="DO585" i="2"/>
  <c r="DN585" i="2"/>
  <c r="DL585" i="2"/>
  <c r="FY303" i="2"/>
  <c r="FR303" i="2"/>
  <c r="FT303" i="2"/>
  <c r="FX303" i="2"/>
  <c r="FV303" i="2"/>
  <c r="FS303" i="2"/>
  <c r="FW303" i="2"/>
  <c r="FU303" i="2"/>
  <c r="FT294" i="2"/>
  <c r="FR294" i="2"/>
  <c r="FU294" i="2"/>
  <c r="FW294" i="2"/>
  <c r="FS294" i="2"/>
  <c r="FV294" i="2"/>
  <c r="FY294" i="2"/>
  <c r="FX294" i="2"/>
  <c r="CY845" i="7949"/>
  <c r="CV845" i="7949"/>
  <c r="CW845" i="7949"/>
  <c r="CZ845" i="7949"/>
  <c r="CX845" i="7949"/>
  <c r="DI380" i="2"/>
  <c r="DJ369" i="2"/>
  <c r="DJ77" i="2"/>
  <c r="DI88" i="2"/>
  <c r="FQ218" i="2"/>
  <c r="FP229" i="2"/>
  <c r="FT205" i="2"/>
  <c r="FY205" i="2"/>
  <c r="FS205" i="2"/>
  <c r="FR205" i="2"/>
  <c r="FX205" i="2"/>
  <c r="FW205" i="2"/>
  <c r="FU205" i="2"/>
  <c r="FV205" i="2"/>
  <c r="DN252" i="2"/>
  <c r="DK252" i="2"/>
  <c r="DL252" i="2"/>
  <c r="DM252" i="2"/>
  <c r="DO252" i="2"/>
  <c r="DF645" i="2"/>
  <c r="DI883" i="2" s="1"/>
  <c r="DF644" i="2"/>
  <c r="DO65" i="2"/>
  <c r="DN65" i="2"/>
  <c r="DM65" i="2"/>
  <c r="DK65" i="2"/>
  <c r="DL65" i="2"/>
  <c r="CY576" i="7949"/>
  <c r="CW576" i="7949"/>
  <c r="CZ576" i="7949"/>
  <c r="CV576" i="7949"/>
  <c r="CX576" i="7949"/>
  <c r="BE161" i="7949"/>
  <c r="DL522" i="2"/>
  <c r="DM522" i="2"/>
  <c r="DK522" i="2"/>
  <c r="DN522" i="2"/>
  <c r="DO522" i="2"/>
  <c r="FR206" i="2"/>
  <c r="FS206" i="2"/>
  <c r="FT206" i="2"/>
  <c r="FW206" i="2"/>
  <c r="FX206" i="2"/>
  <c r="FY206" i="2"/>
  <c r="FU206" i="2"/>
  <c r="FV206" i="2"/>
  <c r="CZ813" i="7949"/>
  <c r="CV813" i="7949"/>
  <c r="CY813" i="7949"/>
  <c r="CX813" i="7949"/>
  <c r="CW813" i="7949"/>
  <c r="CZ574" i="7949"/>
  <c r="CW574" i="7949"/>
  <c r="CX574" i="7949"/>
  <c r="CV574" i="7949"/>
  <c r="CY574" i="7949"/>
  <c r="CZ792" i="7949"/>
  <c r="CX792" i="7949"/>
  <c r="CY792" i="7949"/>
  <c r="CW792" i="7949"/>
  <c r="CV792" i="7949"/>
  <c r="CW815" i="7949"/>
  <c r="CX815" i="7949"/>
  <c r="CZ815" i="7949"/>
  <c r="CY815" i="7949"/>
  <c r="CV815" i="7949"/>
  <c r="CY525" i="7949"/>
  <c r="CX525" i="7949"/>
  <c r="CZ525" i="7949"/>
  <c r="CW525" i="7949"/>
  <c r="CV525" i="7949"/>
  <c r="CZ803" i="7949"/>
  <c r="CX803" i="7949"/>
  <c r="CY803" i="7949"/>
  <c r="CW803" i="7949"/>
  <c r="CV803" i="7949"/>
  <c r="CX583" i="7949"/>
  <c r="CV583" i="7949"/>
  <c r="CW583" i="7949"/>
  <c r="CZ583" i="7949"/>
  <c r="CY583" i="7949"/>
  <c r="CX838" i="7949"/>
  <c r="CV838" i="7949"/>
  <c r="CY838" i="7949"/>
  <c r="CW838" i="7949"/>
  <c r="CZ838" i="7949"/>
  <c r="CW817" i="7949"/>
  <c r="CV817" i="7949"/>
  <c r="CY817" i="7949"/>
  <c r="CX817" i="7949"/>
  <c r="CZ817" i="7949"/>
  <c r="DJ255" i="2"/>
  <c r="DI260" i="2"/>
  <c r="DJ260" i="2" s="1"/>
  <c r="AH45" i="7947"/>
  <c r="BD49" i="7949"/>
  <c r="AU124" i="7949" s="1"/>
  <c r="DJ218" i="2"/>
  <c r="DI224" i="2"/>
  <c r="DI383" i="2"/>
  <c r="DJ372" i="2"/>
  <c r="CW562" i="7949"/>
  <c r="CV562" i="7949"/>
  <c r="CZ562" i="7949"/>
  <c r="CX562" i="7949"/>
  <c r="CY562" i="7949"/>
  <c r="DL520" i="2"/>
  <c r="DK520" i="2"/>
  <c r="DO520" i="2"/>
  <c r="DM520" i="2"/>
  <c r="DN520" i="2"/>
  <c r="FQ210" i="2"/>
  <c r="FP221" i="2"/>
  <c r="DJ249" i="2"/>
  <c r="DI254" i="2"/>
  <c r="FW342" i="2"/>
  <c r="FV342" i="2"/>
  <c r="FX342" i="2"/>
  <c r="FS342" i="2"/>
  <c r="FU342" i="2"/>
  <c r="FT342" i="2"/>
  <c r="FR342" i="2"/>
  <c r="FY342" i="2"/>
  <c r="DK550" i="2"/>
  <c r="DM550" i="2"/>
  <c r="DN550" i="2"/>
  <c r="DO550" i="2"/>
  <c r="DL550" i="2"/>
  <c r="DN162" i="2"/>
  <c r="DL162" i="2"/>
  <c r="DM162" i="2"/>
  <c r="DO162" i="2"/>
  <c r="DK162" i="2"/>
  <c r="FV89" i="2"/>
  <c r="FT89" i="2"/>
  <c r="FU89" i="2"/>
  <c r="FW89" i="2"/>
  <c r="FR89" i="2"/>
  <c r="FS89" i="2"/>
  <c r="FY89" i="2"/>
  <c r="FX89" i="2"/>
  <c r="DI261" i="2"/>
  <c r="DJ261" i="2" s="1"/>
  <c r="DJ256" i="2"/>
  <c r="DL219" i="2"/>
  <c r="DK219" i="2"/>
  <c r="DM219" i="2"/>
  <c r="DO219" i="2"/>
  <c r="DN219" i="2"/>
  <c r="CV548" i="7949"/>
  <c r="CW548" i="7949"/>
  <c r="CY548" i="7949"/>
  <c r="CZ548" i="7949"/>
  <c r="CX548" i="7949"/>
  <c r="FT86" i="2"/>
  <c r="FU86" i="2"/>
  <c r="FW86" i="2"/>
  <c r="FS86" i="2"/>
  <c r="FR86" i="2"/>
  <c r="FV86" i="2"/>
  <c r="FX86" i="2"/>
  <c r="FY86" i="2"/>
  <c r="DO556" i="2"/>
  <c r="DN556" i="2"/>
  <c r="DK556" i="2"/>
  <c r="DM556" i="2"/>
  <c r="DL556" i="2"/>
  <c r="AD44" i="7947"/>
  <c r="AG44" i="7947" s="1"/>
  <c r="AE44" i="7947"/>
  <c r="AF44" i="7947"/>
  <c r="AC44" i="7947"/>
  <c r="FX296" i="2"/>
  <c r="FV296" i="2"/>
  <c r="FS296" i="2"/>
  <c r="FT296" i="2"/>
  <c r="FU296" i="2"/>
  <c r="FY296" i="2"/>
  <c r="FR296" i="2"/>
  <c r="FW296" i="2"/>
  <c r="FW345" i="2"/>
  <c r="FR345" i="2"/>
  <c r="FX345" i="2"/>
  <c r="FS345" i="2"/>
  <c r="FY345" i="2"/>
  <c r="FU345" i="2"/>
  <c r="FT345" i="2"/>
  <c r="FV345" i="2"/>
  <c r="D47" i="7947"/>
  <c r="DJ527" i="2"/>
  <c r="DI533" i="2"/>
  <c r="FP227" i="2"/>
  <c r="FQ216" i="2"/>
  <c r="DO60" i="2"/>
  <c r="DM60" i="2"/>
  <c r="DK60" i="2"/>
  <c r="DL60" i="2"/>
  <c r="DN60" i="2"/>
  <c r="DI262" i="2"/>
  <c r="DJ262" i="2" s="1"/>
  <c r="DJ257" i="2"/>
  <c r="DJ76" i="2"/>
  <c r="DI87" i="2"/>
  <c r="DL172" i="2"/>
  <c r="DK172" i="2"/>
  <c r="DO172" i="2"/>
  <c r="DN172" i="2"/>
  <c r="DM172" i="2"/>
  <c r="D43" i="7947"/>
  <c r="DM545" i="2"/>
  <c r="DO545" i="2"/>
  <c r="DN545" i="2"/>
  <c r="DL545" i="2"/>
  <c r="DK545" i="2"/>
  <c r="FP228" i="2"/>
  <c r="FQ217" i="2"/>
  <c r="CV846" i="7949"/>
  <c r="CX846" i="7949"/>
  <c r="CZ846" i="7949"/>
  <c r="CY846" i="7949"/>
  <c r="CW846" i="7949"/>
  <c r="CY839" i="7949"/>
  <c r="CZ839" i="7949"/>
  <c r="CX839" i="7949"/>
  <c r="CV839" i="7949"/>
  <c r="CW839" i="7949"/>
  <c r="CV505" i="7949"/>
  <c r="CY505" i="7949"/>
  <c r="CX505" i="7949"/>
  <c r="CZ505" i="7949"/>
  <c r="CW505" i="7949"/>
  <c r="CX561" i="7949"/>
  <c r="CZ561" i="7949"/>
  <c r="CW561" i="7949"/>
  <c r="CY561" i="7949"/>
  <c r="CV561" i="7949"/>
  <c r="CV852" i="7949"/>
  <c r="CZ852" i="7949"/>
  <c r="CX852" i="7949"/>
  <c r="CW852" i="7949"/>
  <c r="CY852" i="7949"/>
  <c r="D55" i="7947"/>
  <c r="DJ343" i="2"/>
  <c r="DJ73" i="2"/>
  <c r="DI84" i="2"/>
  <c r="DI479" i="2"/>
  <c r="DJ471" i="2"/>
  <c r="DM361" i="2"/>
  <c r="DN361" i="2"/>
  <c r="DK361" i="2"/>
  <c r="DL361" i="2"/>
  <c r="DO361" i="2"/>
  <c r="DN43" i="2"/>
  <c r="DM43" i="2"/>
  <c r="DO43" i="2"/>
  <c r="DL43" i="2"/>
  <c r="DK43" i="2"/>
  <c r="DP246" i="2"/>
  <c r="DJ245" i="2"/>
  <c r="FS199" i="2"/>
  <c r="FW199" i="2"/>
  <c r="FR199" i="2"/>
  <c r="FV199" i="2"/>
  <c r="FY199" i="2"/>
  <c r="FT199" i="2"/>
  <c r="FU199" i="2"/>
  <c r="FX199" i="2"/>
  <c r="CV794" i="7949"/>
  <c r="CX794" i="7949"/>
  <c r="CY794" i="7949"/>
  <c r="CW794" i="7949"/>
  <c r="CZ794" i="7949"/>
  <c r="CZ560" i="7949"/>
  <c r="CX560" i="7949"/>
  <c r="CW560" i="7949"/>
  <c r="CY560" i="7949"/>
  <c r="CV560" i="7949"/>
  <c r="FU349" i="2"/>
  <c r="FT349" i="2"/>
  <c r="FW349" i="2"/>
  <c r="FX349" i="2"/>
  <c r="FV349" i="2"/>
  <c r="FY349" i="2"/>
  <c r="FR349" i="2"/>
  <c r="FS349" i="2"/>
  <c r="DJ555" i="2"/>
  <c r="DI560" i="2"/>
  <c r="DJ560" i="2" s="1"/>
  <c r="DJ58" i="2"/>
  <c r="DI69" i="2"/>
  <c r="DI178" i="2"/>
  <c r="DJ170" i="2"/>
  <c r="BE73" i="7949"/>
  <c r="DJ581" i="2"/>
  <c r="DM572" i="2"/>
  <c r="DO572" i="2"/>
  <c r="DK572" i="2"/>
  <c r="DL572" i="2"/>
  <c r="DN572" i="2"/>
  <c r="FQ100" i="2"/>
  <c r="FP111" i="2"/>
  <c r="E44" i="7947"/>
  <c r="G44" i="7947"/>
  <c r="F44" i="7947"/>
  <c r="I44" i="7947" s="1"/>
  <c r="H44" i="7947"/>
  <c r="FU92" i="2"/>
  <c r="FS92" i="2"/>
  <c r="FR92" i="2"/>
  <c r="FV92" i="2"/>
  <c r="FX92" i="2"/>
  <c r="FT92" i="2"/>
  <c r="FY92" i="2"/>
  <c r="FW92" i="2"/>
  <c r="FQ97" i="2"/>
  <c r="FP108" i="2"/>
  <c r="DO561" i="2"/>
  <c r="DN561" i="2"/>
  <c r="DM561" i="2"/>
  <c r="DL561" i="2"/>
  <c r="DK561" i="2"/>
  <c r="FX87" i="2"/>
  <c r="FS87" i="2"/>
  <c r="FY87" i="2"/>
  <c r="FW87" i="2"/>
  <c r="FR87" i="2"/>
  <c r="FU87" i="2"/>
  <c r="FT87" i="2"/>
  <c r="FV87" i="2"/>
  <c r="FS338" i="2"/>
  <c r="FR338" i="2"/>
  <c r="FW338" i="2"/>
  <c r="FT338" i="2"/>
  <c r="FU338" i="2"/>
  <c r="FY338" i="2"/>
  <c r="FV338" i="2"/>
  <c r="FX338" i="2"/>
  <c r="CW806" i="7949"/>
  <c r="CX806" i="7949"/>
  <c r="CV806" i="7949"/>
  <c r="CZ806" i="7949"/>
  <c r="CY806" i="7949"/>
  <c r="AK42" i="7947"/>
  <c r="AJ42" i="7947"/>
  <c r="AM42" i="7947" s="1"/>
  <c r="AI42" i="7947"/>
  <c r="AL42" i="7947"/>
  <c r="DL276" i="2"/>
  <c r="DN276" i="2"/>
  <c r="DK276" i="2"/>
  <c r="DO276" i="2"/>
  <c r="DM276" i="2"/>
  <c r="DM521" i="2"/>
  <c r="DO521" i="2"/>
  <c r="DL521" i="2"/>
  <c r="DK521" i="2"/>
  <c r="DN521" i="2"/>
  <c r="BE163" i="7949"/>
  <c r="DI82" i="2"/>
  <c r="DJ71" i="2"/>
  <c r="DN68" i="2"/>
  <c r="DK68" i="2"/>
  <c r="DM68" i="2"/>
  <c r="DL68" i="2"/>
  <c r="DO68" i="2"/>
  <c r="FV347" i="2"/>
  <c r="FT347" i="2"/>
  <c r="FS347" i="2"/>
  <c r="FR347" i="2"/>
  <c r="FY347" i="2"/>
  <c r="FX347" i="2"/>
  <c r="FU347" i="2"/>
  <c r="FW347" i="2"/>
  <c r="BD69" i="7949"/>
  <c r="AU145" i="7949" s="1"/>
  <c r="BE69" i="7949"/>
  <c r="DI188" i="2"/>
  <c r="DJ180" i="2"/>
  <c r="Y63" i="7949"/>
  <c r="Y64" i="7949" s="1"/>
  <c r="AH43" i="7947"/>
  <c r="DN573" i="2"/>
  <c r="DM573" i="2"/>
  <c r="DL573" i="2"/>
  <c r="DO573" i="2"/>
  <c r="DK573" i="2"/>
  <c r="DK175" i="2"/>
  <c r="DM175" i="2"/>
  <c r="DN175" i="2"/>
  <c r="DO175" i="2"/>
  <c r="DL175" i="2"/>
  <c r="CY791" i="7949"/>
  <c r="CZ791" i="7949"/>
  <c r="CX791" i="7949"/>
  <c r="CW791" i="7949"/>
  <c r="CV791" i="7949"/>
  <c r="CX575" i="7949"/>
  <c r="CY575" i="7949"/>
  <c r="CZ575" i="7949"/>
  <c r="CW575" i="7949"/>
  <c r="CV575" i="7949"/>
  <c r="CV536" i="7949"/>
  <c r="CW536" i="7949"/>
  <c r="CZ536" i="7949"/>
  <c r="CY536" i="7949"/>
  <c r="CX536" i="7949"/>
  <c r="CV504" i="7949"/>
  <c r="CX504" i="7949"/>
  <c r="CW504" i="7949"/>
  <c r="CY504" i="7949"/>
  <c r="CZ504" i="7949"/>
  <c r="CV780" i="7949"/>
  <c r="CY780" i="7949"/>
  <c r="CX780" i="7949"/>
  <c r="CW780" i="7949"/>
  <c r="CZ780" i="7949"/>
  <c r="CZ784" i="7949"/>
  <c r="CV784" i="7949"/>
  <c r="CY784" i="7949"/>
  <c r="CW784" i="7949"/>
  <c r="CX784" i="7949"/>
  <c r="V55" i="7947"/>
  <c r="DO562" i="2"/>
  <c r="DM562" i="2"/>
  <c r="DK562" i="2"/>
  <c r="DN562" i="2"/>
  <c r="DL562" i="2"/>
  <c r="DP345" i="2"/>
  <c r="DJ344" i="2"/>
  <c r="DM62" i="2"/>
  <c r="DL62" i="2"/>
  <c r="DO62" i="2"/>
  <c r="DN62" i="2"/>
  <c r="DK62" i="2"/>
  <c r="DM463" i="2"/>
  <c r="DL463" i="2"/>
  <c r="DO463" i="2"/>
  <c r="DK463" i="2"/>
  <c r="DN463" i="2"/>
  <c r="CW527" i="7949"/>
  <c r="CV527" i="7949"/>
  <c r="CY527" i="7949"/>
  <c r="CZ527" i="7949"/>
  <c r="CX527" i="7949"/>
  <c r="DK355" i="2"/>
  <c r="DM355" i="2"/>
  <c r="DN355" i="2"/>
  <c r="DO355" i="2"/>
  <c r="DL355" i="2"/>
  <c r="DJ485" i="2"/>
  <c r="DI493" i="2"/>
  <c r="CZ644" i="2"/>
  <c r="CZ645" i="2"/>
  <c r="DI847" i="2" s="1"/>
  <c r="CZ647" i="2"/>
  <c r="DI849" i="2" s="1"/>
  <c r="CZ646" i="2"/>
  <c r="DI848" i="2" s="1"/>
  <c r="DN362" i="2"/>
  <c r="DK362" i="2"/>
  <c r="DM362" i="2"/>
  <c r="DO362" i="2"/>
  <c r="DL362" i="2"/>
  <c r="DN584" i="2"/>
  <c r="DM584" i="2"/>
  <c r="DO584" i="2"/>
  <c r="DL584" i="2"/>
  <c r="DK584" i="2"/>
  <c r="DL576" i="2"/>
  <c r="DM576" i="2"/>
  <c r="DK576" i="2"/>
  <c r="DN576" i="2"/>
  <c r="DO576" i="2"/>
  <c r="FR302" i="2"/>
  <c r="FT302" i="2"/>
  <c r="FS302" i="2"/>
  <c r="FV302" i="2"/>
  <c r="FW302" i="2"/>
  <c r="FX302" i="2"/>
  <c r="FU302" i="2"/>
  <c r="FY302" i="2"/>
  <c r="FR200" i="2"/>
  <c r="FY200" i="2"/>
  <c r="FU200" i="2"/>
  <c r="FX200" i="2"/>
  <c r="FV200" i="2"/>
  <c r="FW200" i="2"/>
  <c r="FS200" i="2"/>
  <c r="FT200" i="2"/>
  <c r="FP114" i="2"/>
  <c r="FQ103" i="2"/>
  <c r="DL176" i="2"/>
  <c r="DK176" i="2"/>
  <c r="DN176" i="2"/>
  <c r="DM176" i="2"/>
  <c r="DO176" i="2"/>
  <c r="FY350" i="2"/>
  <c r="FV350" i="2"/>
  <c r="FW350" i="2"/>
  <c r="FR350" i="2"/>
  <c r="FT350" i="2"/>
  <c r="FS350" i="2"/>
  <c r="FX350" i="2"/>
  <c r="FU350" i="2"/>
  <c r="P52" i="7947"/>
  <c r="H51" i="7947"/>
  <c r="G51" i="7947"/>
  <c r="E51" i="7947"/>
  <c r="F51" i="7947"/>
  <c r="AB46" i="7947"/>
  <c r="FQ98" i="2"/>
  <c r="FP109" i="2"/>
  <c r="DL272" i="2"/>
  <c r="DN272" i="2"/>
  <c r="DO272" i="2"/>
  <c r="DK272" i="2"/>
  <c r="DM272" i="2"/>
  <c r="DN67" i="2"/>
  <c r="DK67" i="2"/>
  <c r="DO67" i="2"/>
  <c r="DM67" i="2"/>
  <c r="DL67" i="2"/>
  <c r="DJ79" i="2"/>
  <c r="DI90" i="2"/>
  <c r="FV340" i="2"/>
  <c r="FS340" i="2"/>
  <c r="FU340" i="2"/>
  <c r="FX340" i="2"/>
  <c r="FT340" i="2"/>
  <c r="FY340" i="2"/>
  <c r="FW340" i="2"/>
  <c r="FR340" i="2"/>
  <c r="DI491" i="2"/>
  <c r="DJ483" i="2"/>
  <c r="AB43" i="7947"/>
  <c r="DK577" i="2"/>
  <c r="DO577" i="2"/>
  <c r="DM577" i="2"/>
  <c r="DL577" i="2"/>
  <c r="DN577" i="2"/>
  <c r="BD71" i="7949"/>
  <c r="AU147" i="7949" s="1"/>
  <c r="DJ183" i="2"/>
  <c r="DI191" i="2"/>
  <c r="CX537" i="7949"/>
  <c r="CW537" i="7949"/>
  <c r="CZ537" i="7949"/>
  <c r="CY537" i="7949"/>
  <c r="CV537" i="7949"/>
  <c r="CV853" i="7949"/>
  <c r="CW853" i="7949"/>
  <c r="CZ853" i="7949"/>
  <c r="CY853" i="7949"/>
  <c r="CX853" i="7949"/>
  <c r="CV507" i="7949"/>
  <c r="CZ507" i="7949"/>
  <c r="CW507" i="7949"/>
  <c r="CY507" i="7949"/>
  <c r="CX507" i="7949"/>
  <c r="CW795" i="7949"/>
  <c r="CV795" i="7949"/>
  <c r="CX795" i="7949"/>
  <c r="CY795" i="7949"/>
  <c r="CZ795" i="7949"/>
  <c r="CW844" i="7949"/>
  <c r="CX844" i="7949"/>
  <c r="CZ844" i="7949"/>
  <c r="CV844" i="7949"/>
  <c r="CY844" i="7949"/>
  <c r="CZ814" i="7949"/>
  <c r="CY814" i="7949"/>
  <c r="CX814" i="7949"/>
  <c r="CW814" i="7949"/>
  <c r="CV814" i="7949"/>
  <c r="CX802" i="7949"/>
  <c r="CW802" i="7949"/>
  <c r="CY802" i="7949"/>
  <c r="CV802" i="7949"/>
  <c r="CZ802" i="7949"/>
  <c r="AC55" i="7947"/>
  <c r="AF55" i="7947"/>
  <c r="AD55" i="7947"/>
  <c r="AE55" i="7947"/>
  <c r="D45" i="7947"/>
  <c r="DK61" i="2"/>
  <c r="DL61" i="2"/>
  <c r="DN61" i="2"/>
  <c r="DO61" i="2"/>
  <c r="DM61" i="2"/>
  <c r="DK557" i="2"/>
  <c r="DM557" i="2"/>
  <c r="DN557" i="2"/>
  <c r="DO557" i="2"/>
  <c r="DL557" i="2"/>
  <c r="DJ354" i="2"/>
  <c r="DI365" i="2"/>
  <c r="CV584" i="7949"/>
  <c r="CZ584" i="7949"/>
  <c r="CY584" i="7949"/>
  <c r="CX584" i="7949"/>
  <c r="CW584" i="7949"/>
  <c r="FY297" i="2"/>
  <c r="FV297" i="2"/>
  <c r="FT297" i="2"/>
  <c r="FS297" i="2"/>
  <c r="FW297" i="2"/>
  <c r="FR297" i="2"/>
  <c r="FU297" i="2"/>
  <c r="FX297" i="2"/>
  <c r="DI377" i="2"/>
  <c r="DJ366" i="2"/>
  <c r="DN477" i="2"/>
  <c r="DO477" i="2"/>
  <c r="DK477" i="2"/>
  <c r="DL477" i="2"/>
  <c r="DM477" i="2"/>
  <c r="DK563" i="2"/>
  <c r="DL563" i="2"/>
  <c r="DN563" i="2"/>
  <c r="DO563" i="2"/>
  <c r="DM563" i="2"/>
  <c r="AP44" i="7950"/>
  <c r="FP112" i="2"/>
  <c r="FQ101" i="2"/>
  <c r="DI384" i="2"/>
  <c r="DJ373" i="2"/>
  <c r="DK582" i="2"/>
  <c r="DN582" i="2"/>
  <c r="DO582" i="2"/>
  <c r="DM582" i="2"/>
  <c r="DL582" i="2"/>
  <c r="DI81" i="2"/>
  <c r="DJ70" i="2"/>
  <c r="FY295" i="2"/>
  <c r="FW295" i="2"/>
  <c r="FX295" i="2"/>
  <c r="FV295" i="2"/>
  <c r="FT295" i="2"/>
  <c r="FR295" i="2"/>
  <c r="FU295" i="2"/>
  <c r="FS295" i="2"/>
  <c r="FQ211" i="2"/>
  <c r="FP222" i="2"/>
  <c r="DI192" i="2"/>
  <c r="DJ184" i="2"/>
  <c r="CV539" i="7949"/>
  <c r="CZ539" i="7949"/>
  <c r="CX539" i="7949"/>
  <c r="CY539" i="7949"/>
  <c r="CW539" i="7949"/>
  <c r="FT343" i="2"/>
  <c r="FU343" i="2"/>
  <c r="FX343" i="2"/>
  <c r="FR343" i="2"/>
  <c r="FS343" i="2"/>
  <c r="FV343" i="2"/>
  <c r="FW343" i="2"/>
  <c r="FY343" i="2"/>
  <c r="AF124" i="7950"/>
  <c r="AG124" i="7950"/>
  <c r="AG130" i="7950" s="1"/>
  <c r="AG131" i="7950" s="1"/>
  <c r="O121" i="7950" s="1"/>
  <c r="DJ519" i="2"/>
  <c r="DI525" i="2"/>
  <c r="CT646" i="2"/>
  <c r="DI758" i="2" s="1"/>
  <c r="CT644" i="2"/>
  <c r="CT649" i="2"/>
  <c r="DI761" i="2" s="1"/>
  <c r="CT650" i="2"/>
  <c r="DI762" i="2" s="1"/>
  <c r="CT648" i="2"/>
  <c r="DI760" i="2" s="1"/>
  <c r="CT647" i="2"/>
  <c r="DI759" i="2" s="1"/>
  <c r="CT645" i="2"/>
  <c r="DI757" i="2" s="1"/>
  <c r="AF108" i="7950"/>
  <c r="AG108" i="7950"/>
  <c r="AG114" i="7950" s="1"/>
  <c r="AG115" i="7950" s="1"/>
  <c r="O105" i="7950" s="1"/>
  <c r="DK473" i="2"/>
  <c r="DM473" i="2"/>
  <c r="DN473" i="2"/>
  <c r="DO473" i="2"/>
  <c r="DL473" i="2"/>
  <c r="AB47" i="7947"/>
  <c r="FY348" i="2"/>
  <c r="FU348" i="2"/>
  <c r="FX348" i="2"/>
  <c r="FT348" i="2"/>
  <c r="FR348" i="2"/>
  <c r="FW348" i="2"/>
  <c r="FS348" i="2"/>
  <c r="FV348" i="2"/>
  <c r="CX516" i="7949"/>
  <c r="CZ516" i="7949"/>
  <c r="CV516" i="7949"/>
  <c r="CY516" i="7949"/>
  <c r="CW516" i="7949"/>
  <c r="FU202" i="2"/>
  <c r="FS202" i="2"/>
  <c r="FT202" i="2"/>
  <c r="FX202" i="2"/>
  <c r="FV202" i="2"/>
  <c r="FR202" i="2"/>
  <c r="FW202" i="2"/>
  <c r="FY202" i="2"/>
  <c r="DK363" i="2"/>
  <c r="DN363" i="2"/>
  <c r="DM363" i="2"/>
  <c r="DL363" i="2"/>
  <c r="DO363" i="2"/>
  <c r="DL475" i="2"/>
  <c r="DN475" i="2"/>
  <c r="DO475" i="2"/>
  <c r="DM475" i="2"/>
  <c r="DK475" i="2"/>
  <c r="M43" i="7947"/>
  <c r="K43" i="7947"/>
  <c r="L43" i="7947"/>
  <c r="N43" i="7947"/>
  <c r="FX298" i="2"/>
  <c r="FT298" i="2"/>
  <c r="FR298" i="2"/>
  <c r="FS298" i="2"/>
  <c r="FW298" i="2"/>
  <c r="FY298" i="2"/>
  <c r="FU298" i="2"/>
  <c r="FV298" i="2"/>
  <c r="CW827" i="7949"/>
  <c r="CY827" i="7949"/>
  <c r="CX827" i="7949"/>
  <c r="CZ827" i="7949"/>
  <c r="CV827" i="7949"/>
  <c r="CY551" i="7949"/>
  <c r="CZ551" i="7949"/>
  <c r="CX551" i="7949"/>
  <c r="CV551" i="7949"/>
  <c r="CW551" i="7949"/>
  <c r="CZ825" i="7949"/>
  <c r="CY825" i="7949"/>
  <c r="CW825" i="7949"/>
  <c r="CX825" i="7949"/>
  <c r="CV825" i="7949"/>
  <c r="CZ526" i="7949"/>
  <c r="CW526" i="7949"/>
  <c r="CX526" i="7949"/>
  <c r="CV526" i="7949"/>
  <c r="CY526" i="7949"/>
  <c r="CY503" i="7949"/>
  <c r="CW503" i="7949"/>
  <c r="CX503" i="7949"/>
  <c r="CZ503" i="7949"/>
  <c r="CV503" i="7949"/>
  <c r="CV517" i="7949"/>
  <c r="CW517" i="7949"/>
  <c r="CX517" i="7949"/>
  <c r="CZ517" i="7949"/>
  <c r="CY517" i="7949"/>
  <c r="CX804" i="7949"/>
  <c r="CW804" i="7949"/>
  <c r="CY804" i="7949"/>
  <c r="CV804" i="7949"/>
  <c r="CZ804" i="7949"/>
  <c r="DO173" i="2"/>
  <c r="DN173" i="2"/>
  <c r="DK173" i="2"/>
  <c r="DL173" i="2"/>
  <c r="DM173" i="2"/>
  <c r="J45" i="7947"/>
  <c r="DI83" i="2"/>
  <c r="DJ72" i="2"/>
  <c r="CV549" i="7949"/>
  <c r="CX549" i="7949"/>
  <c r="CZ549" i="7949"/>
  <c r="CW549" i="7949"/>
  <c r="CY549" i="7949"/>
  <c r="FV95" i="2"/>
  <c r="FS95" i="2"/>
  <c r="FR95" i="2"/>
  <c r="FW95" i="2"/>
  <c r="FU95" i="2"/>
  <c r="FT95" i="2"/>
  <c r="FY95" i="2"/>
  <c r="FX95" i="2"/>
  <c r="CZ568" i="7949"/>
  <c r="CX568" i="7949"/>
  <c r="CY568" i="7949"/>
  <c r="CW568" i="7949"/>
  <c r="CV568" i="7949"/>
  <c r="DI359" i="2"/>
  <c r="DP398" i="2"/>
  <c r="DP399" i="2" s="1"/>
  <c r="DP400" i="2" s="1"/>
  <c r="DP401" i="2" s="1"/>
  <c r="DP402" i="2" s="1"/>
  <c r="DP403" i="2" s="1"/>
  <c r="DP404" i="2" s="1"/>
  <c r="DP405" i="2" s="1"/>
  <c r="DP406" i="2" s="1"/>
  <c r="DP407" i="2" s="1"/>
  <c r="CZ547" i="7949"/>
  <c r="CW547" i="7949"/>
  <c r="CX547" i="7949"/>
  <c r="CV547" i="7949"/>
  <c r="CY547" i="7949"/>
  <c r="AA50" i="7953" l="1"/>
  <c r="E50" i="7953" s="1"/>
  <c r="DP666" i="2"/>
  <c r="DP667" i="2" s="1"/>
  <c r="DP668" i="2" s="1"/>
  <c r="DP669" i="2" s="1"/>
  <c r="DP670" i="2" s="1"/>
  <c r="DP671" i="2" s="1"/>
  <c r="DP672" i="2" s="1"/>
  <c r="DP673" i="2" s="1"/>
  <c r="DP674" i="2" s="1"/>
  <c r="DP675" i="2" s="1"/>
  <c r="DI662" i="2"/>
  <c r="AD52" i="7947"/>
  <c r="AG52" i="7947" s="1"/>
  <c r="AC52" i="7947"/>
  <c r="AE52" i="7947"/>
  <c r="DI658" i="2"/>
  <c r="AE51" i="7947"/>
  <c r="AF51" i="7947"/>
  <c r="AC51" i="7947"/>
  <c r="DI89" i="2"/>
  <c r="DJ89" i="2" s="1"/>
  <c r="AD54" i="7947"/>
  <c r="AG54" i="7947" s="1"/>
  <c r="AE54" i="7947"/>
  <c r="DP732" i="2"/>
  <c r="DP733" i="2" s="1"/>
  <c r="DP734" i="2" s="1"/>
  <c r="DP735" i="2" s="1"/>
  <c r="DP736" i="2" s="1"/>
  <c r="DP737" i="2" s="1"/>
  <c r="DP738" i="2" s="1"/>
  <c r="DP739" i="2" s="1"/>
  <c r="DP740" i="2" s="1"/>
  <c r="DP741" i="2" s="1"/>
  <c r="L44" i="7947"/>
  <c r="O44" i="7947" s="1"/>
  <c r="AF54" i="7947"/>
  <c r="DI661" i="2"/>
  <c r="DP688" i="2"/>
  <c r="DP689" i="2" s="1"/>
  <c r="DP690" i="2" s="1"/>
  <c r="DP691" i="2" s="1"/>
  <c r="DP692" i="2" s="1"/>
  <c r="DP693" i="2" s="1"/>
  <c r="DP694" i="2" s="1"/>
  <c r="DP695" i="2" s="1"/>
  <c r="DP696" i="2" s="1"/>
  <c r="DP697" i="2" s="1"/>
  <c r="DP655" i="2"/>
  <c r="DP656" i="2" s="1"/>
  <c r="DP657" i="2" s="1"/>
  <c r="DP658" i="2" s="1"/>
  <c r="DP659" i="2" s="1"/>
  <c r="DP660" i="2" s="1"/>
  <c r="DP661" i="2" s="1"/>
  <c r="DP662" i="2" s="1"/>
  <c r="DP663" i="2" s="1"/>
  <c r="DP664" i="2" s="1"/>
  <c r="DJ664" i="2" s="1"/>
  <c r="DP643" i="2"/>
  <c r="DI660" i="2"/>
  <c r="DI671" i="2" s="1"/>
  <c r="DP743" i="2"/>
  <c r="DP744" i="2" s="1"/>
  <c r="DP745" i="2" s="1"/>
  <c r="DP746" i="2" s="1"/>
  <c r="DP747" i="2" s="1"/>
  <c r="DP748" i="2" s="1"/>
  <c r="DP749" i="2" s="1"/>
  <c r="DP750" i="2" s="1"/>
  <c r="DP751" i="2" s="1"/>
  <c r="DP752" i="2" s="1"/>
  <c r="N44" i="7947"/>
  <c r="K44" i="7947"/>
  <c r="W45" i="7947"/>
  <c r="X45" i="7947"/>
  <c r="Z45" i="7947"/>
  <c r="CT305" i="7949"/>
  <c r="CT282" i="7949"/>
  <c r="DG283" i="7949" s="1"/>
  <c r="CT225" i="7949"/>
  <c r="DG226" i="7949" s="1"/>
  <c r="AJ47" i="7947"/>
  <c r="AL47" i="7947"/>
  <c r="AI47" i="7947"/>
  <c r="DN567" i="2"/>
  <c r="N46" i="7947"/>
  <c r="AJ44" i="7947"/>
  <c r="AM44" i="7947" s="1"/>
  <c r="Y44" i="7947"/>
  <c r="F52" i="7947"/>
  <c r="I52" i="7947" s="1"/>
  <c r="M46" i="7947"/>
  <c r="AL44" i="7947"/>
  <c r="E52" i="7947"/>
  <c r="K46" i="7947"/>
  <c r="AK44" i="7947"/>
  <c r="G52" i="7947"/>
  <c r="X52" i="7947"/>
  <c r="AA52" i="7947" s="1"/>
  <c r="X44" i="7947"/>
  <c r="AA44" i="7947" s="1"/>
  <c r="W52" i="7947"/>
  <c r="W44" i="7947"/>
  <c r="Z52" i="7947"/>
  <c r="W53" i="7947"/>
  <c r="F53" i="7947"/>
  <c r="I53" i="7947" s="1"/>
  <c r="G53" i="7947"/>
  <c r="Y53" i="7947"/>
  <c r="H53" i="7947"/>
  <c r="T54" i="7947"/>
  <c r="N47" i="7947"/>
  <c r="S54" i="7947"/>
  <c r="K47" i="7947"/>
  <c r="R54" i="7947"/>
  <c r="U54" i="7947" s="1"/>
  <c r="M47" i="7947"/>
  <c r="X53" i="7947"/>
  <c r="AA53" i="7947" s="1"/>
  <c r="DL266" i="2"/>
  <c r="AD53" i="7947"/>
  <c r="AG53" i="7947" s="1"/>
  <c r="DN266" i="2"/>
  <c r="AL46" i="7947"/>
  <c r="AJ46" i="7947"/>
  <c r="AM46" i="7947" s="1"/>
  <c r="AC53" i="7947"/>
  <c r="Y43" i="7947"/>
  <c r="AK46" i="7947"/>
  <c r="AF53" i="7947"/>
  <c r="W43" i="7947"/>
  <c r="DM266" i="2"/>
  <c r="X43" i="7947"/>
  <c r="AA43" i="7947" s="1"/>
  <c r="DO266" i="2"/>
  <c r="X54" i="7947"/>
  <c r="L42" i="7947"/>
  <c r="O42" i="7947" s="1"/>
  <c r="Y54" i="7947"/>
  <c r="E54" i="7947"/>
  <c r="DI873" i="2"/>
  <c r="DJ873" i="2" s="1"/>
  <c r="DL280" i="2"/>
  <c r="AD45" i="7947"/>
  <c r="AG45" i="7947" s="1"/>
  <c r="DI874" i="2"/>
  <c r="DI878" i="2" s="1"/>
  <c r="DJ878" i="2" s="1"/>
  <c r="DM280" i="2"/>
  <c r="Z47" i="7947"/>
  <c r="DN280" i="2"/>
  <c r="DI279" i="2" s="1"/>
  <c r="DV280" i="2" s="1"/>
  <c r="W47" i="7947"/>
  <c r="DO280" i="2"/>
  <c r="X47" i="7947"/>
  <c r="AA47" i="7947" s="1"/>
  <c r="CT859" i="7949"/>
  <c r="DG860" i="7949" s="1"/>
  <c r="AE45" i="7947"/>
  <c r="AC45" i="7947"/>
  <c r="W54" i="7947"/>
  <c r="F54" i="7947"/>
  <c r="I54" i="7947" s="1"/>
  <c r="K42" i="7947"/>
  <c r="G54" i="7947"/>
  <c r="N42" i="7947"/>
  <c r="X42" i="7947"/>
  <c r="AA42" i="7947" s="1"/>
  <c r="Y42" i="7947"/>
  <c r="R51" i="7947"/>
  <c r="U51" i="7947" s="1"/>
  <c r="DK212" i="2"/>
  <c r="W42" i="7947"/>
  <c r="F42" i="7947"/>
  <c r="H42" i="7947"/>
  <c r="G42" i="7947"/>
  <c r="DK513" i="2"/>
  <c r="DM513" i="2"/>
  <c r="DN513" i="2"/>
  <c r="AO47" i="2"/>
  <c r="AL53" i="7953" s="1"/>
  <c r="I53" i="7953" s="1"/>
  <c r="AZ48" i="2"/>
  <c r="E46" i="2"/>
  <c r="AA45" i="7953"/>
  <c r="E45" i="7953" s="1"/>
  <c r="DO567" i="2"/>
  <c r="DO513" i="2"/>
  <c r="DM567" i="2"/>
  <c r="DL567" i="2"/>
  <c r="S51" i="7947"/>
  <c r="DP867" i="2"/>
  <c r="Q53" i="7947"/>
  <c r="DL212" i="2"/>
  <c r="S53" i="7947"/>
  <c r="DN212" i="2"/>
  <c r="T53" i="7947"/>
  <c r="Q51" i="7947"/>
  <c r="DM212" i="2"/>
  <c r="DP788" i="2"/>
  <c r="DP789" i="2" s="1"/>
  <c r="DP790" i="2" s="1"/>
  <c r="DP791" i="2" s="1"/>
  <c r="DP792" i="2" s="1"/>
  <c r="DP793" i="2" s="1"/>
  <c r="DP794" i="2" s="1"/>
  <c r="DI768" i="2"/>
  <c r="DO519" i="2"/>
  <c r="DK519" i="2"/>
  <c r="DN519" i="2"/>
  <c r="DM519" i="2"/>
  <c r="DL519" i="2"/>
  <c r="FQ222" i="2"/>
  <c r="FP233" i="2"/>
  <c r="DI388" i="2"/>
  <c r="DJ377" i="2"/>
  <c r="DI376" i="2"/>
  <c r="DJ365" i="2"/>
  <c r="DO483" i="2"/>
  <c r="DN483" i="2"/>
  <c r="DM483" i="2"/>
  <c r="DK483" i="2"/>
  <c r="DL483" i="2"/>
  <c r="DJ90" i="2"/>
  <c r="DI101" i="2"/>
  <c r="DI854" i="2"/>
  <c r="DP861" i="2"/>
  <c r="DP862" i="2" s="1"/>
  <c r="DP863" i="2" s="1"/>
  <c r="DP864" i="2" s="1"/>
  <c r="DM180" i="2"/>
  <c r="DL180" i="2"/>
  <c r="DO180" i="2"/>
  <c r="DN180" i="2"/>
  <c r="DK180" i="2"/>
  <c r="DN555" i="2"/>
  <c r="DL555" i="2"/>
  <c r="DK555" i="2"/>
  <c r="DO555" i="2"/>
  <c r="DM555" i="2"/>
  <c r="FU217" i="2"/>
  <c r="FY217" i="2"/>
  <c r="FX217" i="2"/>
  <c r="FT217" i="2"/>
  <c r="FV217" i="2"/>
  <c r="FR217" i="2"/>
  <c r="FW217" i="2"/>
  <c r="FS217" i="2"/>
  <c r="DJ87" i="2"/>
  <c r="DI98" i="2"/>
  <c r="DO257" i="2"/>
  <c r="DN257" i="2"/>
  <c r="DK257" i="2"/>
  <c r="DM257" i="2"/>
  <c r="DL257" i="2"/>
  <c r="FU210" i="2"/>
  <c r="FS210" i="2"/>
  <c r="FV210" i="2"/>
  <c r="FX210" i="2"/>
  <c r="FY210" i="2"/>
  <c r="FW210" i="2"/>
  <c r="FT210" i="2"/>
  <c r="FR210" i="2"/>
  <c r="DJ224" i="2"/>
  <c r="DI230" i="2"/>
  <c r="DP881" i="2"/>
  <c r="DI882" i="2"/>
  <c r="FR105" i="2"/>
  <c r="FW105" i="2"/>
  <c r="FY105" i="2"/>
  <c r="FS105" i="2"/>
  <c r="FX105" i="2"/>
  <c r="FU105" i="2"/>
  <c r="FT105" i="2"/>
  <c r="FV105" i="2"/>
  <c r="FP234" i="2"/>
  <c r="FQ223" i="2"/>
  <c r="E46" i="7947"/>
  <c r="G46" i="7947"/>
  <c r="H46" i="7947"/>
  <c r="F46" i="7947"/>
  <c r="I46" i="7947" s="1"/>
  <c r="AD42" i="7947"/>
  <c r="AG42" i="7947" s="1"/>
  <c r="AF42" i="7947"/>
  <c r="AC42" i="7947"/>
  <c r="AE42" i="7947"/>
  <c r="DO529" i="2"/>
  <c r="DN529" i="2"/>
  <c r="DL529" i="2"/>
  <c r="DM529" i="2"/>
  <c r="DK529" i="2"/>
  <c r="DO526" i="2"/>
  <c r="DK526" i="2"/>
  <c r="DN526" i="2"/>
  <c r="DL526" i="2"/>
  <c r="DM526" i="2"/>
  <c r="FP235" i="2"/>
  <c r="FQ224" i="2"/>
  <c r="DP46" i="2"/>
  <c r="DJ45" i="2"/>
  <c r="FQ110" i="2"/>
  <c r="FP121" i="2"/>
  <c r="DJ490" i="2"/>
  <c r="DI498" i="2"/>
  <c r="DJ190" i="2"/>
  <c r="DI198" i="2"/>
  <c r="AV107" i="7950"/>
  <c r="K107" i="7950"/>
  <c r="DP813" i="2"/>
  <c r="DI814" i="2"/>
  <c r="T42" i="7947"/>
  <c r="R42" i="7947"/>
  <c r="U42" i="7947" s="1"/>
  <c r="S42" i="7947"/>
  <c r="Q42" i="7947"/>
  <c r="DK481" i="2"/>
  <c r="DL481" i="2"/>
  <c r="DN481" i="2"/>
  <c r="DO481" i="2"/>
  <c r="DM481" i="2"/>
  <c r="DN72" i="2"/>
  <c r="DK72" i="2"/>
  <c r="DO72" i="2"/>
  <c r="DL72" i="2"/>
  <c r="DM72" i="2"/>
  <c r="DJ83" i="2"/>
  <c r="DI94" i="2"/>
  <c r="DP804" i="2"/>
  <c r="DP805" i="2" s="1"/>
  <c r="DP806" i="2" s="1"/>
  <c r="DP807" i="2" s="1"/>
  <c r="DP808" i="2" s="1"/>
  <c r="DP809" i="2" s="1"/>
  <c r="DP810" i="2" s="1"/>
  <c r="DI770" i="2"/>
  <c r="FW211" i="2"/>
  <c r="FU211" i="2"/>
  <c r="FR211" i="2"/>
  <c r="FX211" i="2"/>
  <c r="FY211" i="2"/>
  <c r="FV211" i="2"/>
  <c r="FS211" i="2"/>
  <c r="FT211" i="2"/>
  <c r="DO354" i="2"/>
  <c r="DL354" i="2"/>
  <c r="DM354" i="2"/>
  <c r="DK354" i="2"/>
  <c r="DN354" i="2"/>
  <c r="DJ491" i="2"/>
  <c r="DI499" i="2"/>
  <c r="DK79" i="2"/>
  <c r="DL79" i="2"/>
  <c r="DO79" i="2"/>
  <c r="DN79" i="2"/>
  <c r="DM79" i="2"/>
  <c r="DI852" i="2"/>
  <c r="DP851" i="2"/>
  <c r="DP852" i="2" s="1"/>
  <c r="DP853" i="2" s="1"/>
  <c r="DP854" i="2" s="1"/>
  <c r="DJ493" i="2"/>
  <c r="DI501" i="2"/>
  <c r="DJ188" i="2"/>
  <c r="DI196" i="2"/>
  <c r="DI668" i="2"/>
  <c r="G55" i="7947"/>
  <c r="E55" i="7947"/>
  <c r="H55" i="7947"/>
  <c r="F55" i="7947"/>
  <c r="I55" i="7947" s="1"/>
  <c r="FQ228" i="2"/>
  <c r="FP239" i="2"/>
  <c r="DO76" i="2"/>
  <c r="DM76" i="2"/>
  <c r="DN76" i="2"/>
  <c r="DL76" i="2"/>
  <c r="DK76" i="2"/>
  <c r="DM262" i="2"/>
  <c r="DO262" i="2"/>
  <c r="DL262" i="2"/>
  <c r="DN262" i="2"/>
  <c r="DK262" i="2"/>
  <c r="FW216" i="2"/>
  <c r="FX216" i="2"/>
  <c r="FR216" i="2"/>
  <c r="FS216" i="2"/>
  <c r="FV216" i="2"/>
  <c r="FY216" i="2"/>
  <c r="FT216" i="2"/>
  <c r="FU216" i="2"/>
  <c r="DO218" i="2"/>
  <c r="DM218" i="2"/>
  <c r="DL218" i="2"/>
  <c r="DN218" i="2"/>
  <c r="DK218" i="2"/>
  <c r="DI886" i="2"/>
  <c r="DP885" i="2"/>
  <c r="DP886" i="2" s="1"/>
  <c r="DI396" i="2"/>
  <c r="DJ385" i="2"/>
  <c r="DN156" i="2"/>
  <c r="DK156" i="2"/>
  <c r="DL156" i="2"/>
  <c r="DO156" i="2"/>
  <c r="DM156" i="2"/>
  <c r="DI669" i="2"/>
  <c r="DJ535" i="2"/>
  <c r="DI541" i="2"/>
  <c r="DJ541" i="2" s="1"/>
  <c r="DK244" i="2"/>
  <c r="DM244" i="2"/>
  <c r="DO244" i="2"/>
  <c r="DN244" i="2"/>
  <c r="DL244" i="2"/>
  <c r="DK181" i="2"/>
  <c r="DM181" i="2"/>
  <c r="DO181" i="2"/>
  <c r="DN181" i="2"/>
  <c r="DL181" i="2"/>
  <c r="DM227" i="2"/>
  <c r="DO227" i="2"/>
  <c r="DL227" i="2"/>
  <c r="DK227" i="2"/>
  <c r="DN227" i="2"/>
  <c r="FU99" i="2"/>
  <c r="FR99" i="2"/>
  <c r="FS99" i="2"/>
  <c r="FV99" i="2"/>
  <c r="FW99" i="2"/>
  <c r="FT99" i="2"/>
  <c r="FX99" i="2"/>
  <c r="FY99" i="2"/>
  <c r="DK482" i="2"/>
  <c r="DL482" i="2"/>
  <c r="DM482" i="2"/>
  <c r="DO482" i="2"/>
  <c r="DN482" i="2"/>
  <c r="DL182" i="2"/>
  <c r="DN182" i="2"/>
  <c r="DO182" i="2"/>
  <c r="DM182" i="2"/>
  <c r="DK182" i="2"/>
  <c r="DI496" i="2"/>
  <c r="DJ488" i="2"/>
  <c r="M54" i="7947"/>
  <c r="N54" i="7947"/>
  <c r="K54" i="7947"/>
  <c r="L54" i="7947"/>
  <c r="O54" i="7947" s="1"/>
  <c r="DP838" i="2"/>
  <c r="DP839" i="2" s="1"/>
  <c r="DP840" i="2" s="1"/>
  <c r="DP841" i="2" s="1"/>
  <c r="DP842" i="2" s="1"/>
  <c r="DI824" i="2"/>
  <c r="Q46" i="7947"/>
  <c r="T46" i="7947"/>
  <c r="S46" i="7947"/>
  <c r="R46" i="7947"/>
  <c r="U46" i="7947" s="1"/>
  <c r="FP120" i="2"/>
  <c r="FQ109" i="2"/>
  <c r="Q52" i="7947"/>
  <c r="S52" i="7947"/>
  <c r="R52" i="7947"/>
  <c r="U52" i="7947" s="1"/>
  <c r="T52" i="7947"/>
  <c r="DP845" i="2"/>
  <c r="DI846" i="2"/>
  <c r="DO485" i="2"/>
  <c r="DN485" i="2"/>
  <c r="DM485" i="2"/>
  <c r="DL485" i="2"/>
  <c r="DK485" i="2"/>
  <c r="DK344" i="2"/>
  <c r="DN344" i="2"/>
  <c r="DM344" i="2"/>
  <c r="DO344" i="2"/>
  <c r="DL344" i="2"/>
  <c r="CT779" i="7949"/>
  <c r="FQ227" i="2"/>
  <c r="FP238" i="2"/>
  <c r="AJ45" i="7947"/>
  <c r="AM45" i="7947" s="1"/>
  <c r="AL45" i="7947"/>
  <c r="AI45" i="7947"/>
  <c r="AK45" i="7947"/>
  <c r="DM225" i="2"/>
  <c r="DL225" i="2"/>
  <c r="DO225" i="2"/>
  <c r="DK225" i="2"/>
  <c r="DN225" i="2"/>
  <c r="DL274" i="2"/>
  <c r="DM274" i="2"/>
  <c r="DK274" i="2"/>
  <c r="DO274" i="2"/>
  <c r="DN274" i="2"/>
  <c r="DO374" i="2"/>
  <c r="DN374" i="2"/>
  <c r="DK374" i="2"/>
  <c r="DM374" i="2"/>
  <c r="DL374" i="2"/>
  <c r="DP158" i="2"/>
  <c r="DJ157" i="2"/>
  <c r="DJ189" i="2"/>
  <c r="DI197" i="2"/>
  <c r="DJ233" i="2"/>
  <c r="DI239" i="2"/>
  <c r="DJ239" i="2" s="1"/>
  <c r="DI86" i="2"/>
  <c r="DJ75" i="2"/>
  <c r="DK480" i="2"/>
  <c r="DM480" i="2"/>
  <c r="DL480" i="2"/>
  <c r="DO480" i="2"/>
  <c r="DN480" i="2"/>
  <c r="M51" i="7947"/>
  <c r="N51" i="7947"/>
  <c r="L51" i="7947"/>
  <c r="O51" i="7947" s="1"/>
  <c r="K51" i="7947"/>
  <c r="DI821" i="2"/>
  <c r="DP820" i="2"/>
  <c r="DP821" i="2" s="1"/>
  <c r="DP822" i="2" s="1"/>
  <c r="DP823" i="2" s="1"/>
  <c r="DP824" i="2" s="1"/>
  <c r="Q44" i="7947"/>
  <c r="T44" i="7947"/>
  <c r="R44" i="7947"/>
  <c r="S44" i="7947"/>
  <c r="DP796" i="2"/>
  <c r="DP797" i="2" s="1"/>
  <c r="DP798" i="2" s="1"/>
  <c r="DP799" i="2" s="1"/>
  <c r="DP800" i="2" s="1"/>
  <c r="DP801" i="2" s="1"/>
  <c r="DP802" i="2" s="1"/>
  <c r="DI769" i="2"/>
  <c r="DL373" i="2"/>
  <c r="DK373" i="2"/>
  <c r="DN373" i="2"/>
  <c r="DO373" i="2"/>
  <c r="DM373" i="2"/>
  <c r="DJ359" i="2"/>
  <c r="DI370" i="2"/>
  <c r="DP755" i="2"/>
  <c r="DI756" i="2"/>
  <c r="DO70" i="2"/>
  <c r="DM70" i="2"/>
  <c r="DL70" i="2"/>
  <c r="DN70" i="2"/>
  <c r="DK70" i="2"/>
  <c r="DJ384" i="2"/>
  <c r="DI395" i="2"/>
  <c r="F45" i="7947"/>
  <c r="I45" i="7947" s="1"/>
  <c r="E45" i="7947"/>
  <c r="H45" i="7947"/>
  <c r="G45" i="7947"/>
  <c r="FT98" i="2"/>
  <c r="FR98" i="2"/>
  <c r="FS98" i="2"/>
  <c r="FU98" i="2"/>
  <c r="FX98" i="2"/>
  <c r="FY98" i="2"/>
  <c r="FV98" i="2"/>
  <c r="FW98" i="2"/>
  <c r="DP346" i="2"/>
  <c r="DJ345" i="2"/>
  <c r="X55" i="7947"/>
  <c r="AA55" i="7947" s="1"/>
  <c r="Z55" i="7947"/>
  <c r="W55" i="7947"/>
  <c r="Y55" i="7947"/>
  <c r="DM78" i="2"/>
  <c r="DL78" i="2"/>
  <c r="DO78" i="2"/>
  <c r="DN78" i="2"/>
  <c r="DK78" i="2"/>
  <c r="DO170" i="2"/>
  <c r="DM170" i="2"/>
  <c r="DK170" i="2"/>
  <c r="DN170" i="2"/>
  <c r="DL170" i="2"/>
  <c r="DN471" i="2"/>
  <c r="DL471" i="2"/>
  <c r="DM471" i="2"/>
  <c r="DO471" i="2"/>
  <c r="DK471" i="2"/>
  <c r="F43" i="7947"/>
  <c r="I43" i="7947" s="1"/>
  <c r="H43" i="7947"/>
  <c r="E43" i="7947"/>
  <c r="G43" i="7947"/>
  <c r="DI872" i="2"/>
  <c r="DP868" i="2"/>
  <c r="DP869" i="2" s="1"/>
  <c r="FQ229" i="2"/>
  <c r="FP240" i="2"/>
  <c r="DJ231" i="2"/>
  <c r="DI237" i="2"/>
  <c r="DJ237" i="2" s="1"/>
  <c r="DM270" i="2"/>
  <c r="DO270" i="2"/>
  <c r="DN270" i="2"/>
  <c r="DL270" i="2"/>
  <c r="DK270" i="2"/>
  <c r="DI389" i="2"/>
  <c r="DJ378" i="2"/>
  <c r="DM528" i="2"/>
  <c r="DO528" i="2"/>
  <c r="DK528" i="2"/>
  <c r="DN528" i="2"/>
  <c r="DL528" i="2"/>
  <c r="AV123" i="7950"/>
  <c r="K123" i="7950"/>
  <c r="DL267" i="2"/>
  <c r="DK267" i="2"/>
  <c r="DO267" i="2"/>
  <c r="DM267" i="2"/>
  <c r="DN267" i="2"/>
  <c r="FP126" i="2"/>
  <c r="FQ115" i="2"/>
  <c r="DO226" i="2"/>
  <c r="DM226" i="2"/>
  <c r="DN226" i="2"/>
  <c r="DK226" i="2"/>
  <c r="DL226" i="2"/>
  <c r="DI382" i="2"/>
  <c r="DJ371" i="2"/>
  <c r="DM64" i="2"/>
  <c r="DO64" i="2"/>
  <c r="DK64" i="2"/>
  <c r="DL64" i="2"/>
  <c r="DN64" i="2"/>
  <c r="K52" i="7947"/>
  <c r="M52" i="7947"/>
  <c r="N52" i="7947"/>
  <c r="L52" i="7947"/>
  <c r="FW214" i="2"/>
  <c r="FY214" i="2"/>
  <c r="FR214" i="2"/>
  <c r="FT214" i="2"/>
  <c r="FU214" i="2"/>
  <c r="FV214" i="2"/>
  <c r="FS214" i="2"/>
  <c r="FX214" i="2"/>
  <c r="T43" i="7947"/>
  <c r="Q43" i="7947"/>
  <c r="S43" i="7947"/>
  <c r="R43" i="7947"/>
  <c r="U43" i="7947" s="1"/>
  <c r="AC47" i="7947"/>
  <c r="AE47" i="7947"/>
  <c r="AF47" i="7947"/>
  <c r="AD47" i="7947"/>
  <c r="AG47" i="7947" s="1"/>
  <c r="DP772" i="2"/>
  <c r="DP773" i="2" s="1"/>
  <c r="DP774" i="2" s="1"/>
  <c r="DP775" i="2" s="1"/>
  <c r="DP776" i="2" s="1"/>
  <c r="DP777" i="2" s="1"/>
  <c r="DP778" i="2" s="1"/>
  <c r="DI766" i="2"/>
  <c r="DI92" i="2"/>
  <c r="DJ81" i="2"/>
  <c r="FU101" i="2"/>
  <c r="FT101" i="2"/>
  <c r="FW101" i="2"/>
  <c r="FV101" i="2"/>
  <c r="FS101" i="2"/>
  <c r="FX101" i="2"/>
  <c r="FY101" i="2"/>
  <c r="FR101" i="2"/>
  <c r="DJ191" i="2"/>
  <c r="DI199" i="2"/>
  <c r="AL43" i="7947"/>
  <c r="AI43" i="7947"/>
  <c r="AK43" i="7947"/>
  <c r="AJ43" i="7947"/>
  <c r="AM43" i="7947" s="1"/>
  <c r="FP122" i="2"/>
  <c r="FQ111" i="2"/>
  <c r="DJ178" i="2"/>
  <c r="DI186" i="2"/>
  <c r="CT559" i="7949"/>
  <c r="DI487" i="2"/>
  <c r="DJ479" i="2"/>
  <c r="DJ533" i="2"/>
  <c r="DI539" i="2"/>
  <c r="DJ539" i="2" s="1"/>
  <c r="DK256" i="2"/>
  <c r="DM256" i="2"/>
  <c r="DN256" i="2"/>
  <c r="DL256" i="2"/>
  <c r="DO256" i="2"/>
  <c r="DJ254" i="2"/>
  <c r="DI259" i="2"/>
  <c r="DJ259" i="2" s="1"/>
  <c r="DN260" i="2"/>
  <c r="DO260" i="2"/>
  <c r="DK260" i="2"/>
  <c r="DM260" i="2"/>
  <c r="DL260" i="2"/>
  <c r="CT582" i="7949"/>
  <c r="FW218" i="2"/>
  <c r="FU218" i="2"/>
  <c r="FR218" i="2"/>
  <c r="FY218" i="2"/>
  <c r="FT218" i="2"/>
  <c r="FS218" i="2"/>
  <c r="FV218" i="2"/>
  <c r="FX218" i="2"/>
  <c r="CT836" i="7949"/>
  <c r="DM547" i="2"/>
  <c r="DL547" i="2"/>
  <c r="DK547" i="2"/>
  <c r="DN547" i="2"/>
  <c r="DO547" i="2"/>
  <c r="DK367" i="2"/>
  <c r="DM367" i="2"/>
  <c r="DO367" i="2"/>
  <c r="DL367" i="2"/>
  <c r="DN367" i="2"/>
  <c r="DJ534" i="2"/>
  <c r="DI540" i="2"/>
  <c r="DJ540" i="2" s="1"/>
  <c r="DN228" i="2"/>
  <c r="DM228" i="2"/>
  <c r="DL228" i="2"/>
  <c r="DO228" i="2"/>
  <c r="DK228" i="2"/>
  <c r="DM457" i="2"/>
  <c r="DN457" i="2"/>
  <c r="DL457" i="2"/>
  <c r="DK457" i="2"/>
  <c r="DO457" i="2"/>
  <c r="DO268" i="2"/>
  <c r="DN268" i="2"/>
  <c r="DL268" i="2"/>
  <c r="DM268" i="2"/>
  <c r="DK268" i="2"/>
  <c r="FX104" i="2"/>
  <c r="FW104" i="2"/>
  <c r="FV104" i="2"/>
  <c r="FT104" i="2"/>
  <c r="FY104" i="2"/>
  <c r="FS104" i="2"/>
  <c r="FR104" i="2"/>
  <c r="FU104" i="2"/>
  <c r="DJ232" i="2"/>
  <c r="DI238" i="2"/>
  <c r="DJ238" i="2" s="1"/>
  <c r="DK360" i="2"/>
  <c r="DO360" i="2"/>
  <c r="DL360" i="2"/>
  <c r="DN360" i="2"/>
  <c r="DM360" i="2"/>
  <c r="FQ117" i="2"/>
  <c r="FP128" i="2"/>
  <c r="L55" i="7947"/>
  <c r="O55" i="7947" s="1"/>
  <c r="M55" i="7947"/>
  <c r="K55" i="7947"/>
  <c r="N55" i="7947"/>
  <c r="FP236" i="2"/>
  <c r="FQ225" i="2"/>
  <c r="L45" i="7947"/>
  <c r="O45" i="7947" s="1"/>
  <c r="K45" i="7947"/>
  <c r="N45" i="7947"/>
  <c r="M45" i="7947"/>
  <c r="DI667" i="2"/>
  <c r="DL184" i="2"/>
  <c r="DK184" i="2"/>
  <c r="DN184" i="2"/>
  <c r="DO184" i="2"/>
  <c r="DM184" i="2"/>
  <c r="FQ112" i="2"/>
  <c r="FP123" i="2"/>
  <c r="DL183" i="2"/>
  <c r="DN183" i="2"/>
  <c r="DO183" i="2"/>
  <c r="DM183" i="2"/>
  <c r="DK183" i="2"/>
  <c r="AD43" i="7947"/>
  <c r="AG43" i="7947" s="1"/>
  <c r="AE43" i="7947"/>
  <c r="AC43" i="7947"/>
  <c r="AF43" i="7947"/>
  <c r="AD46" i="7947"/>
  <c r="AF46" i="7947"/>
  <c r="AC46" i="7947"/>
  <c r="AE46" i="7947"/>
  <c r="FR103" i="2"/>
  <c r="FT103" i="2"/>
  <c r="FW103" i="2"/>
  <c r="FU103" i="2"/>
  <c r="FY103" i="2"/>
  <c r="FS103" i="2"/>
  <c r="FX103" i="2"/>
  <c r="FV103" i="2"/>
  <c r="DO71" i="2"/>
  <c r="DM71" i="2"/>
  <c r="DN71" i="2"/>
  <c r="DK71" i="2"/>
  <c r="DL71" i="2"/>
  <c r="FU100" i="2"/>
  <c r="FW100" i="2"/>
  <c r="FR100" i="2"/>
  <c r="FT100" i="2"/>
  <c r="FS100" i="2"/>
  <c r="FV100" i="2"/>
  <c r="FX100" i="2"/>
  <c r="FY100" i="2"/>
  <c r="DN581" i="2"/>
  <c r="DI580" i="2" s="1"/>
  <c r="DK581" i="2"/>
  <c r="DO581" i="2"/>
  <c r="DL581" i="2"/>
  <c r="DM581" i="2"/>
  <c r="DI80" i="2"/>
  <c r="DJ69" i="2"/>
  <c r="DJ84" i="2"/>
  <c r="DI95" i="2"/>
  <c r="DN527" i="2"/>
  <c r="DL527" i="2"/>
  <c r="DO527" i="2"/>
  <c r="DM527" i="2"/>
  <c r="DK527" i="2"/>
  <c r="DL261" i="2"/>
  <c r="DM261" i="2"/>
  <c r="DO261" i="2"/>
  <c r="DN261" i="2"/>
  <c r="DK261" i="2"/>
  <c r="DM249" i="2"/>
  <c r="DN249" i="2"/>
  <c r="DK249" i="2"/>
  <c r="DL249" i="2"/>
  <c r="DO249" i="2"/>
  <c r="DK372" i="2"/>
  <c r="DL372" i="2"/>
  <c r="DN372" i="2"/>
  <c r="DO372" i="2"/>
  <c r="DM372" i="2"/>
  <c r="DN255" i="2"/>
  <c r="DM255" i="2"/>
  <c r="DO255" i="2"/>
  <c r="DK255" i="2"/>
  <c r="DL255" i="2"/>
  <c r="DN369" i="2"/>
  <c r="DO369" i="2"/>
  <c r="DK369" i="2"/>
  <c r="DM369" i="2"/>
  <c r="DL369" i="2"/>
  <c r="DK548" i="2"/>
  <c r="DN548" i="2"/>
  <c r="DM548" i="2"/>
  <c r="DO548" i="2"/>
  <c r="DL548" i="2"/>
  <c r="DO213" i="2"/>
  <c r="DK213" i="2"/>
  <c r="DL213" i="2"/>
  <c r="DM213" i="2"/>
  <c r="DN213" i="2"/>
  <c r="CT502" i="7949"/>
  <c r="G60" i="7950"/>
  <c r="AT60" i="7950"/>
  <c r="AU60" i="7950" s="1"/>
  <c r="I60" i="7950"/>
  <c r="E60" i="7950"/>
  <c r="AQ60" i="7950"/>
  <c r="AR60" i="7950"/>
  <c r="DI674" i="2"/>
  <c r="DJ234" i="2"/>
  <c r="DI240" i="2"/>
  <c r="DJ240" i="2" s="1"/>
  <c r="DP459" i="2"/>
  <c r="DJ458" i="2"/>
  <c r="DI655" i="2"/>
  <c r="DP644" i="2"/>
  <c r="DP645" i="2" s="1"/>
  <c r="DJ379" i="2"/>
  <c r="DI390" i="2"/>
  <c r="DM514" i="2"/>
  <c r="DO514" i="2"/>
  <c r="DN514" i="2"/>
  <c r="DK514" i="2"/>
  <c r="DL514" i="2"/>
  <c r="FT215" i="2"/>
  <c r="FW215" i="2"/>
  <c r="FV215" i="2"/>
  <c r="FY215" i="2"/>
  <c r="FU215" i="2"/>
  <c r="FS215" i="2"/>
  <c r="FR215" i="2"/>
  <c r="FX215" i="2"/>
  <c r="FX106" i="2"/>
  <c r="FW106" i="2"/>
  <c r="FS106" i="2"/>
  <c r="FU106" i="2"/>
  <c r="FT106" i="2"/>
  <c r="FV106" i="2"/>
  <c r="FR106" i="2"/>
  <c r="FY106" i="2"/>
  <c r="DI765" i="2"/>
  <c r="DP764" i="2"/>
  <c r="DP765" i="2" s="1"/>
  <c r="DP766" i="2" s="1"/>
  <c r="DP767" i="2" s="1"/>
  <c r="DP768" i="2" s="1"/>
  <c r="DP769" i="2" s="1"/>
  <c r="DP770" i="2" s="1"/>
  <c r="DJ192" i="2"/>
  <c r="DI200" i="2"/>
  <c r="AR44" i="7950"/>
  <c r="E44" i="7950"/>
  <c r="AT44" i="7950"/>
  <c r="AU44" i="7950" s="1"/>
  <c r="I44" i="7950"/>
  <c r="G44" i="7950"/>
  <c r="AQ44" i="7950"/>
  <c r="DI673" i="2"/>
  <c r="FQ114" i="2"/>
  <c r="FP125" i="2"/>
  <c r="DI93" i="2"/>
  <c r="DJ82" i="2"/>
  <c r="FQ108" i="2"/>
  <c r="FP119" i="2"/>
  <c r="DK58" i="2"/>
  <c r="DM58" i="2"/>
  <c r="DL58" i="2"/>
  <c r="DO58" i="2"/>
  <c r="DN58" i="2"/>
  <c r="DM245" i="2"/>
  <c r="DO245" i="2"/>
  <c r="DK245" i="2"/>
  <c r="DL245" i="2"/>
  <c r="DN245" i="2"/>
  <c r="DM73" i="2"/>
  <c r="DN73" i="2"/>
  <c r="DO73" i="2"/>
  <c r="DK73" i="2"/>
  <c r="DL73" i="2"/>
  <c r="DI394" i="2"/>
  <c r="DJ383" i="2"/>
  <c r="DI670" i="2"/>
  <c r="DJ88" i="2"/>
  <c r="DI99" i="2"/>
  <c r="DJ380" i="2"/>
  <c r="DI391" i="2"/>
  <c r="FP231" i="2"/>
  <c r="FQ220" i="2"/>
  <c r="DP215" i="2"/>
  <c r="DJ214" i="2"/>
  <c r="DN568" i="2"/>
  <c r="DK568" i="2"/>
  <c r="DM568" i="2"/>
  <c r="DL568" i="2"/>
  <c r="DO568" i="2"/>
  <c r="DO484" i="2"/>
  <c r="DL484" i="2"/>
  <c r="DM484" i="2"/>
  <c r="DN484" i="2"/>
  <c r="DK484" i="2"/>
  <c r="DM368" i="2"/>
  <c r="DN368" i="2"/>
  <c r="DK368" i="2"/>
  <c r="DO368" i="2"/>
  <c r="DL368" i="2"/>
  <c r="DP516" i="2"/>
  <c r="DJ515" i="2"/>
  <c r="FQ226" i="2"/>
  <c r="FP237" i="2"/>
  <c r="FP124" i="2"/>
  <c r="FQ113" i="2"/>
  <c r="DN179" i="2"/>
  <c r="DL179" i="2"/>
  <c r="DM179" i="2"/>
  <c r="DK179" i="2"/>
  <c r="DO179" i="2"/>
  <c r="DI823" i="2"/>
  <c r="DP832" i="2"/>
  <c r="DP833" i="2" s="1"/>
  <c r="DP834" i="2" s="1"/>
  <c r="DP835" i="2" s="1"/>
  <c r="DP836" i="2" s="1"/>
  <c r="R45" i="7947"/>
  <c r="U45" i="7947" s="1"/>
  <c r="T45" i="7947"/>
  <c r="Q45" i="7947"/>
  <c r="S45" i="7947"/>
  <c r="DM575" i="2"/>
  <c r="DN575" i="2"/>
  <c r="DL575" i="2"/>
  <c r="DO575" i="2"/>
  <c r="DK575" i="2"/>
  <c r="DP780" i="2"/>
  <c r="DP781" i="2" s="1"/>
  <c r="DP782" i="2" s="1"/>
  <c r="DP783" i="2" s="1"/>
  <c r="DP784" i="2" s="1"/>
  <c r="DP785" i="2" s="1"/>
  <c r="DP786" i="2" s="1"/>
  <c r="DI767" i="2"/>
  <c r="DJ525" i="2"/>
  <c r="DI531" i="2"/>
  <c r="DN366" i="2"/>
  <c r="DK366" i="2"/>
  <c r="DO366" i="2"/>
  <c r="DL366" i="2"/>
  <c r="DM366" i="2"/>
  <c r="DI853" i="2"/>
  <c r="DP856" i="2"/>
  <c r="DP857" i="2" s="1"/>
  <c r="DP858" i="2" s="1"/>
  <c r="DP859" i="2" s="1"/>
  <c r="FU97" i="2"/>
  <c r="FR97" i="2"/>
  <c r="FW97" i="2"/>
  <c r="FT97" i="2"/>
  <c r="FS97" i="2"/>
  <c r="FV97" i="2"/>
  <c r="FX97" i="2"/>
  <c r="FY97" i="2"/>
  <c r="DK560" i="2"/>
  <c r="DM560" i="2"/>
  <c r="DN560" i="2"/>
  <c r="DL560" i="2"/>
  <c r="DO560" i="2"/>
  <c r="DP247" i="2"/>
  <c r="DJ247" i="2" s="1"/>
  <c r="DJ246" i="2"/>
  <c r="DM343" i="2"/>
  <c r="DO343" i="2"/>
  <c r="DL343" i="2"/>
  <c r="DK343" i="2"/>
  <c r="DN343" i="2"/>
  <c r="G47" i="7947"/>
  <c r="F47" i="7947"/>
  <c r="I47" i="7947" s="1"/>
  <c r="H47" i="7947"/>
  <c r="E47" i="7947"/>
  <c r="FQ221" i="2"/>
  <c r="FP232" i="2"/>
  <c r="DO77" i="2"/>
  <c r="DM77" i="2"/>
  <c r="DN77" i="2"/>
  <c r="DK77" i="2"/>
  <c r="DL77" i="2"/>
  <c r="FQ116" i="2"/>
  <c r="FP127" i="2"/>
  <c r="FX209" i="2"/>
  <c r="FW209" i="2"/>
  <c r="FY209" i="2"/>
  <c r="FU209" i="2"/>
  <c r="FT209" i="2"/>
  <c r="FV209" i="2"/>
  <c r="FR209" i="2"/>
  <c r="FS209" i="2"/>
  <c r="FW212" i="2"/>
  <c r="FY212" i="2"/>
  <c r="FV212" i="2"/>
  <c r="FX212" i="2"/>
  <c r="FS212" i="2"/>
  <c r="FU212" i="2"/>
  <c r="FR212" i="2"/>
  <c r="FT212" i="2"/>
  <c r="DK569" i="2"/>
  <c r="DM569" i="2"/>
  <c r="DO569" i="2"/>
  <c r="DL569" i="2"/>
  <c r="DN569" i="2"/>
  <c r="DI538" i="2"/>
  <c r="DJ538" i="2" s="1"/>
  <c r="DJ532" i="2"/>
  <c r="DJ492" i="2"/>
  <c r="DI500" i="2"/>
  <c r="FS213" i="2"/>
  <c r="FV213" i="2"/>
  <c r="FT213" i="2"/>
  <c r="FW213" i="2"/>
  <c r="FX213" i="2"/>
  <c r="FR213" i="2"/>
  <c r="FU213" i="2"/>
  <c r="FY213" i="2"/>
  <c r="DK44" i="2"/>
  <c r="DM44" i="2"/>
  <c r="DN44" i="2"/>
  <c r="DO44" i="2"/>
  <c r="DL44" i="2"/>
  <c r="DI675" i="2"/>
  <c r="FS102" i="2"/>
  <c r="FV102" i="2"/>
  <c r="FT102" i="2"/>
  <c r="FX102" i="2"/>
  <c r="FY102" i="2"/>
  <c r="FW102" i="2"/>
  <c r="FU102" i="2"/>
  <c r="FR102" i="2"/>
  <c r="DI195" i="2"/>
  <c r="DJ187" i="2"/>
  <c r="DI822" i="2"/>
  <c r="DP826" i="2"/>
  <c r="DP827" i="2" s="1"/>
  <c r="DP828" i="2" s="1"/>
  <c r="DP829" i="2" s="1"/>
  <c r="DP830" i="2" s="1"/>
  <c r="R47" i="7947"/>
  <c r="U47" i="7947" s="1"/>
  <c r="S47" i="7947"/>
  <c r="T47" i="7947"/>
  <c r="Q47" i="7947"/>
  <c r="DL571" i="2"/>
  <c r="DN571" i="2"/>
  <c r="DM571" i="2"/>
  <c r="DK571" i="2"/>
  <c r="DO571" i="2"/>
  <c r="DJ489" i="2"/>
  <c r="DI497" i="2"/>
  <c r="DI100" i="2" l="1"/>
  <c r="DI111" i="2" s="1"/>
  <c r="DJ659" i="2"/>
  <c r="DO659" i="2" s="1"/>
  <c r="DJ662" i="2"/>
  <c r="DO662" i="2" s="1"/>
  <c r="DJ661" i="2"/>
  <c r="DM661" i="2" s="1"/>
  <c r="DJ656" i="2"/>
  <c r="DK656" i="2" s="1"/>
  <c r="DI672" i="2"/>
  <c r="DI683" i="2" s="1"/>
  <c r="DJ663" i="2"/>
  <c r="DO663" i="2" s="1"/>
  <c r="DJ658" i="2"/>
  <c r="DK658" i="2" s="1"/>
  <c r="DJ657" i="2"/>
  <c r="DL657" i="2" s="1"/>
  <c r="DJ660" i="2"/>
  <c r="DK660" i="2" s="1"/>
  <c r="DJ874" i="2"/>
  <c r="DO874" i="2" s="1"/>
  <c r="DG229" i="7949"/>
  <c r="DG235" i="7949" s="1"/>
  <c r="DG228" i="7949"/>
  <c r="DG230" i="7949"/>
  <c r="DG236" i="7949" s="1"/>
  <c r="DG285" i="7949"/>
  <c r="DG232" i="7949"/>
  <c r="DI232" i="7949" s="1"/>
  <c r="DH226" i="7949"/>
  <c r="DI226" i="7949"/>
  <c r="DJ283" i="7949"/>
  <c r="DI283" i="7949"/>
  <c r="DG227" i="7949"/>
  <c r="DG284" i="7949"/>
  <c r="DG306" i="7949"/>
  <c r="DG307" i="7949"/>
  <c r="DG861" i="7949"/>
  <c r="DI861" i="7949" s="1"/>
  <c r="DV281" i="2"/>
  <c r="DY281" i="2" s="1"/>
  <c r="DI877" i="2"/>
  <c r="DJ877" i="2" s="1"/>
  <c r="DO877" i="2" s="1"/>
  <c r="AO48" i="2"/>
  <c r="AA48" i="7953" s="1"/>
  <c r="E48" i="7953" s="1"/>
  <c r="AZ49" i="2"/>
  <c r="AO49" i="2" s="1"/>
  <c r="E47" i="2"/>
  <c r="AK57" i="7953"/>
  <c r="G57" i="7953" s="1"/>
  <c r="Z52" i="7953"/>
  <c r="C52" i="7953" s="1"/>
  <c r="DJ868" i="2"/>
  <c r="DK868" i="2" s="1"/>
  <c r="DJ644" i="2"/>
  <c r="DN644" i="2" s="1"/>
  <c r="DI566" i="2"/>
  <c r="DV567" i="2" s="1"/>
  <c r="DI544" i="2"/>
  <c r="DV545" i="2" s="1"/>
  <c r="DI265" i="2"/>
  <c r="DV267" i="2" s="1"/>
  <c r="DL88" i="2"/>
  <c r="DO88" i="2"/>
  <c r="DM88" i="2"/>
  <c r="DK88" i="2"/>
  <c r="DN88" i="2"/>
  <c r="DO383" i="2"/>
  <c r="DM383" i="2"/>
  <c r="DL383" i="2"/>
  <c r="DK383" i="2"/>
  <c r="DN383" i="2"/>
  <c r="DK192" i="2"/>
  <c r="DL192" i="2"/>
  <c r="DM192" i="2"/>
  <c r="DO192" i="2"/>
  <c r="DN192" i="2"/>
  <c r="FQ123" i="2"/>
  <c r="FP134" i="2"/>
  <c r="DO232" i="2"/>
  <c r="DL232" i="2"/>
  <c r="DN232" i="2"/>
  <c r="DM232" i="2"/>
  <c r="DK232" i="2"/>
  <c r="DL254" i="2"/>
  <c r="DO254" i="2"/>
  <c r="DK254" i="2"/>
  <c r="DM254" i="2"/>
  <c r="DN254" i="2"/>
  <c r="FW229" i="2"/>
  <c r="FR229" i="2"/>
  <c r="FV229" i="2"/>
  <c r="FS229" i="2"/>
  <c r="FU229" i="2"/>
  <c r="FT229" i="2"/>
  <c r="FX229" i="2"/>
  <c r="FY229" i="2"/>
  <c r="DP756" i="2"/>
  <c r="DP757" i="2" s="1"/>
  <c r="DI764" i="2"/>
  <c r="DL75" i="2"/>
  <c r="DN75" i="2"/>
  <c r="DM75" i="2"/>
  <c r="DK75" i="2"/>
  <c r="DO75" i="2"/>
  <c r="FV109" i="2"/>
  <c r="FX109" i="2"/>
  <c r="FW109" i="2"/>
  <c r="FR109" i="2"/>
  <c r="FT109" i="2"/>
  <c r="FU109" i="2"/>
  <c r="FY109" i="2"/>
  <c r="FS109" i="2"/>
  <c r="DN491" i="2"/>
  <c r="DK491" i="2"/>
  <c r="DO491" i="2"/>
  <c r="DL491" i="2"/>
  <c r="DM491" i="2"/>
  <c r="DJ770" i="2"/>
  <c r="DI778" i="2"/>
  <c r="DO83" i="2"/>
  <c r="DN83" i="2"/>
  <c r="DM83" i="2"/>
  <c r="DK83" i="2"/>
  <c r="DL83" i="2"/>
  <c r="FP132" i="2"/>
  <c r="FQ121" i="2"/>
  <c r="FR223" i="2"/>
  <c r="FX223" i="2"/>
  <c r="FY223" i="2"/>
  <c r="FS223" i="2"/>
  <c r="FU223" i="2"/>
  <c r="FV223" i="2"/>
  <c r="FW223" i="2"/>
  <c r="FT223" i="2"/>
  <c r="DI112" i="2"/>
  <c r="DJ101" i="2"/>
  <c r="DM365" i="2"/>
  <c r="DN365" i="2"/>
  <c r="DK365" i="2"/>
  <c r="DO365" i="2"/>
  <c r="DL365" i="2"/>
  <c r="DO532" i="2"/>
  <c r="DK532" i="2"/>
  <c r="DM532" i="2"/>
  <c r="DN532" i="2"/>
  <c r="DL532" i="2"/>
  <c r="DN538" i="2"/>
  <c r="DL538" i="2"/>
  <c r="DM538" i="2"/>
  <c r="DO538" i="2"/>
  <c r="DK538" i="2"/>
  <c r="FQ127" i="2"/>
  <c r="FP138" i="2"/>
  <c r="DJ531" i="2"/>
  <c r="DI537" i="2"/>
  <c r="DJ537" i="2" s="1"/>
  <c r="FU220" i="2"/>
  <c r="FX220" i="2"/>
  <c r="FV220" i="2"/>
  <c r="FY220" i="2"/>
  <c r="FR220" i="2"/>
  <c r="FT220" i="2"/>
  <c r="FS220" i="2"/>
  <c r="FW220" i="2"/>
  <c r="DJ394" i="2"/>
  <c r="DI405" i="2"/>
  <c r="DI401" i="2"/>
  <c r="DJ390" i="2"/>
  <c r="DJ95" i="2"/>
  <c r="DI106" i="2"/>
  <c r="FY112" i="2"/>
  <c r="FW112" i="2"/>
  <c r="FS112" i="2"/>
  <c r="FU112" i="2"/>
  <c r="FX112" i="2"/>
  <c r="FT112" i="2"/>
  <c r="FR112" i="2"/>
  <c r="FV112" i="2"/>
  <c r="DJ667" i="2"/>
  <c r="DI678" i="2"/>
  <c r="FY225" i="2"/>
  <c r="FW225" i="2"/>
  <c r="FR225" i="2"/>
  <c r="FU225" i="2"/>
  <c r="FS225" i="2"/>
  <c r="FX225" i="2"/>
  <c r="FV225" i="2"/>
  <c r="FT225" i="2"/>
  <c r="DL479" i="2"/>
  <c r="DK479" i="2"/>
  <c r="DO479" i="2"/>
  <c r="DM479" i="2"/>
  <c r="DN479" i="2"/>
  <c r="DJ395" i="2"/>
  <c r="DI406" i="2"/>
  <c r="DJ821" i="2"/>
  <c r="DI827" i="2"/>
  <c r="DI97" i="2"/>
  <c r="DJ86" i="2"/>
  <c r="FQ238" i="2"/>
  <c r="FP249" i="2"/>
  <c r="FP131" i="2"/>
  <c r="FQ120" i="2"/>
  <c r="DJ669" i="2"/>
  <c r="DI680" i="2"/>
  <c r="DJ886" i="2"/>
  <c r="DI204" i="2"/>
  <c r="DJ204" i="2" s="1"/>
  <c r="DJ196" i="2"/>
  <c r="FX110" i="2"/>
  <c r="FR110" i="2"/>
  <c r="FT110" i="2"/>
  <c r="FS110" i="2"/>
  <c r="FU110" i="2"/>
  <c r="FW110" i="2"/>
  <c r="FV110" i="2"/>
  <c r="FY110" i="2"/>
  <c r="FX224" i="2"/>
  <c r="FV224" i="2"/>
  <c r="FW224" i="2"/>
  <c r="FR224" i="2"/>
  <c r="FY224" i="2"/>
  <c r="FS224" i="2"/>
  <c r="FU224" i="2"/>
  <c r="FT224" i="2"/>
  <c r="FQ234" i="2"/>
  <c r="FP245" i="2"/>
  <c r="DY280" i="2"/>
  <c r="DX280" i="2"/>
  <c r="DJ230" i="2"/>
  <c r="DI236" i="2"/>
  <c r="DJ236" i="2" s="1"/>
  <c r="DL90" i="2"/>
  <c r="DM90" i="2"/>
  <c r="DN90" i="2"/>
  <c r="DO90" i="2"/>
  <c r="DK90" i="2"/>
  <c r="DI387" i="2"/>
  <c r="DJ376" i="2"/>
  <c r="FQ119" i="2"/>
  <c r="FP130" i="2"/>
  <c r="DL662" i="2"/>
  <c r="DL379" i="2"/>
  <c r="DK379" i="2"/>
  <c r="DM379" i="2"/>
  <c r="DN379" i="2"/>
  <c r="DO379" i="2"/>
  <c r="DJ674" i="2"/>
  <c r="DI685" i="2"/>
  <c r="DL84" i="2"/>
  <c r="DK84" i="2"/>
  <c r="DO84" i="2"/>
  <c r="DN84" i="2"/>
  <c r="DM84" i="2"/>
  <c r="FQ236" i="2"/>
  <c r="FP247" i="2"/>
  <c r="FP139" i="2"/>
  <c r="FQ128" i="2"/>
  <c r="DJ487" i="2"/>
  <c r="DI495" i="2"/>
  <c r="DJ766" i="2"/>
  <c r="DI774" i="2"/>
  <c r="DO371" i="2"/>
  <c r="DN371" i="2"/>
  <c r="DM371" i="2"/>
  <c r="DL371" i="2"/>
  <c r="DK371" i="2"/>
  <c r="FW115" i="2"/>
  <c r="FR115" i="2"/>
  <c r="FT115" i="2"/>
  <c r="FY115" i="2"/>
  <c r="FS115" i="2"/>
  <c r="FU115" i="2"/>
  <c r="FV115" i="2"/>
  <c r="FX115" i="2"/>
  <c r="DO345" i="2"/>
  <c r="DK345" i="2"/>
  <c r="DN345" i="2"/>
  <c r="DL345" i="2"/>
  <c r="DM345" i="2"/>
  <c r="DK384" i="2"/>
  <c r="DN384" i="2"/>
  <c r="DL384" i="2"/>
  <c r="DO384" i="2"/>
  <c r="DM384" i="2"/>
  <c r="FU227" i="2"/>
  <c r="FS227" i="2"/>
  <c r="FT227" i="2"/>
  <c r="FV227" i="2"/>
  <c r="FR227" i="2"/>
  <c r="FY227" i="2"/>
  <c r="FW227" i="2"/>
  <c r="FX227" i="2"/>
  <c r="DP846" i="2"/>
  <c r="DP847" i="2" s="1"/>
  <c r="DI851" i="2"/>
  <c r="DM188" i="2"/>
  <c r="DL188" i="2"/>
  <c r="DN188" i="2"/>
  <c r="DO188" i="2"/>
  <c r="DK188" i="2"/>
  <c r="AZ107" i="7950"/>
  <c r="AW107" i="7950"/>
  <c r="AX107" i="7950"/>
  <c r="M107" i="7950"/>
  <c r="AY107" i="7950"/>
  <c r="FQ235" i="2"/>
  <c r="FP246" i="2"/>
  <c r="DO224" i="2"/>
  <c r="DN224" i="2"/>
  <c r="DL224" i="2"/>
  <c r="DK224" i="2"/>
  <c r="DM224" i="2"/>
  <c r="DM377" i="2"/>
  <c r="DL377" i="2"/>
  <c r="DN377" i="2"/>
  <c r="DK377" i="2"/>
  <c r="DO377" i="2"/>
  <c r="FT116" i="2"/>
  <c r="FX116" i="2"/>
  <c r="FV116" i="2"/>
  <c r="FS116" i="2"/>
  <c r="FW116" i="2"/>
  <c r="FR116" i="2"/>
  <c r="FY116" i="2"/>
  <c r="FU116" i="2"/>
  <c r="FX108" i="2"/>
  <c r="FR108" i="2"/>
  <c r="FS108" i="2"/>
  <c r="FV108" i="2"/>
  <c r="FT108" i="2"/>
  <c r="FU108" i="2"/>
  <c r="FW108" i="2"/>
  <c r="FY108" i="2"/>
  <c r="DI684" i="2"/>
  <c r="DJ673" i="2"/>
  <c r="K60" i="7950"/>
  <c r="AV60" i="7950"/>
  <c r="DV581" i="2"/>
  <c r="DV582" i="2"/>
  <c r="FR117" i="2"/>
  <c r="FV117" i="2"/>
  <c r="FY117" i="2"/>
  <c r="FW117" i="2"/>
  <c r="FS117" i="2"/>
  <c r="FU117" i="2"/>
  <c r="FT117" i="2"/>
  <c r="FX117" i="2"/>
  <c r="DG562" i="7949"/>
  <c r="DG561" i="7949"/>
  <c r="DG560" i="7949"/>
  <c r="DI207" i="2"/>
  <c r="DJ207" i="2" s="1"/>
  <c r="DJ199" i="2"/>
  <c r="DI393" i="2"/>
  <c r="DJ382" i="2"/>
  <c r="FQ126" i="2"/>
  <c r="FP137" i="2"/>
  <c r="AZ123" i="7950"/>
  <c r="AY123" i="7950"/>
  <c r="AW123" i="7950"/>
  <c r="AX123" i="7950"/>
  <c r="M123" i="7950"/>
  <c r="DP347" i="2"/>
  <c r="DJ346" i="2"/>
  <c r="DI205" i="2"/>
  <c r="DJ205" i="2" s="1"/>
  <c r="DJ197" i="2"/>
  <c r="DK157" i="2"/>
  <c r="DO157" i="2"/>
  <c r="DM157" i="2"/>
  <c r="DL157" i="2"/>
  <c r="DN157" i="2"/>
  <c r="DM541" i="2"/>
  <c r="DO541" i="2"/>
  <c r="DK541" i="2"/>
  <c r="DN541" i="2"/>
  <c r="DL541" i="2"/>
  <c r="DM385" i="2"/>
  <c r="DK385" i="2"/>
  <c r="DO385" i="2"/>
  <c r="DL385" i="2"/>
  <c r="DN385" i="2"/>
  <c r="FQ239" i="2"/>
  <c r="FP250" i="2"/>
  <c r="DI509" i="2"/>
  <c r="DJ509" i="2" s="1"/>
  <c r="DJ501" i="2"/>
  <c r="DI109" i="2"/>
  <c r="DJ98" i="2"/>
  <c r="DI399" i="2"/>
  <c r="DJ388" i="2"/>
  <c r="DL525" i="2"/>
  <c r="DM525" i="2"/>
  <c r="DN525" i="2"/>
  <c r="DK525" i="2"/>
  <c r="DO525" i="2"/>
  <c r="FS113" i="2"/>
  <c r="FY113" i="2"/>
  <c r="FR113" i="2"/>
  <c r="FV113" i="2"/>
  <c r="FT113" i="2"/>
  <c r="FW113" i="2"/>
  <c r="FU113" i="2"/>
  <c r="FX113" i="2"/>
  <c r="FQ231" i="2"/>
  <c r="FP242" i="2"/>
  <c r="DI681" i="2"/>
  <c r="DJ670" i="2"/>
  <c r="FP135" i="2"/>
  <c r="FQ124" i="2"/>
  <c r="DN187" i="2"/>
  <c r="DO187" i="2"/>
  <c r="DM187" i="2"/>
  <c r="DK187" i="2"/>
  <c r="DL187" i="2"/>
  <c r="DM247" i="2"/>
  <c r="DK247" i="2"/>
  <c r="DN247" i="2"/>
  <c r="DL247" i="2"/>
  <c r="DO247" i="2"/>
  <c r="DI775" i="2"/>
  <c r="DJ767" i="2"/>
  <c r="DI829" i="2"/>
  <c r="DJ823" i="2"/>
  <c r="FP248" i="2"/>
  <c r="FQ237" i="2"/>
  <c r="DM878" i="2"/>
  <c r="DK878" i="2"/>
  <c r="DO878" i="2"/>
  <c r="DN878" i="2"/>
  <c r="DL878" i="2"/>
  <c r="DL82" i="2"/>
  <c r="DM82" i="2"/>
  <c r="DN82" i="2"/>
  <c r="DK82" i="2"/>
  <c r="DO82" i="2"/>
  <c r="K44" i="7950"/>
  <c r="AV44" i="7950"/>
  <c r="DI773" i="2"/>
  <c r="DJ765" i="2"/>
  <c r="DP646" i="2"/>
  <c r="DJ645" i="2"/>
  <c r="DK458" i="2"/>
  <c r="DM458" i="2"/>
  <c r="DL458" i="2"/>
  <c r="DN458" i="2"/>
  <c r="DO458" i="2"/>
  <c r="DN540" i="2"/>
  <c r="DK540" i="2"/>
  <c r="DM540" i="2"/>
  <c r="DO540" i="2"/>
  <c r="DL540" i="2"/>
  <c r="DG837" i="7949"/>
  <c r="DG839" i="7949"/>
  <c r="DG838" i="7949"/>
  <c r="DN539" i="2"/>
  <c r="DL539" i="2"/>
  <c r="DM539" i="2"/>
  <c r="DK539" i="2"/>
  <c r="DO539" i="2"/>
  <c r="DJ186" i="2"/>
  <c r="DI194" i="2"/>
  <c r="DN191" i="2"/>
  <c r="DO191" i="2"/>
  <c r="DM191" i="2"/>
  <c r="DL191" i="2"/>
  <c r="DK191" i="2"/>
  <c r="DN189" i="2"/>
  <c r="DL189" i="2"/>
  <c r="DO189" i="2"/>
  <c r="DM189" i="2"/>
  <c r="DK189" i="2"/>
  <c r="DP159" i="2"/>
  <c r="DJ158" i="2"/>
  <c r="DK535" i="2"/>
  <c r="DM535" i="2"/>
  <c r="DN535" i="2"/>
  <c r="DL535" i="2"/>
  <c r="DO535" i="2"/>
  <c r="DJ396" i="2"/>
  <c r="DI407" i="2"/>
  <c r="FU228" i="2"/>
  <c r="FY228" i="2"/>
  <c r="FS228" i="2"/>
  <c r="FW228" i="2"/>
  <c r="FT228" i="2"/>
  <c r="FR228" i="2"/>
  <c r="FX228" i="2"/>
  <c r="FV228" i="2"/>
  <c r="DM493" i="2"/>
  <c r="DN493" i="2"/>
  <c r="DL493" i="2"/>
  <c r="DK493" i="2"/>
  <c r="DO493" i="2"/>
  <c r="DJ198" i="2"/>
  <c r="DI206" i="2"/>
  <c r="DJ206" i="2" s="1"/>
  <c r="DP882" i="2"/>
  <c r="DP883" i="2" s="1"/>
  <c r="DJ883" i="2" s="1"/>
  <c r="DI885" i="2"/>
  <c r="DJ885" i="2" s="1"/>
  <c r="DN87" i="2"/>
  <c r="DO87" i="2"/>
  <c r="DM87" i="2"/>
  <c r="DL87" i="2"/>
  <c r="DK87" i="2"/>
  <c r="FP244" i="2"/>
  <c r="FQ233" i="2"/>
  <c r="DI776" i="2"/>
  <c r="DJ768" i="2"/>
  <c r="DI828" i="2"/>
  <c r="DJ822" i="2"/>
  <c r="DO246" i="2"/>
  <c r="DM246" i="2"/>
  <c r="DL246" i="2"/>
  <c r="DK246" i="2"/>
  <c r="DN246" i="2"/>
  <c r="DJ195" i="2"/>
  <c r="DI203" i="2"/>
  <c r="DJ203" i="2" s="1"/>
  <c r="DJ675" i="2"/>
  <c r="DI686" i="2"/>
  <c r="FW226" i="2"/>
  <c r="FV226" i="2"/>
  <c r="FX226" i="2"/>
  <c r="FT226" i="2"/>
  <c r="FR226" i="2"/>
  <c r="FU226" i="2"/>
  <c r="FS226" i="2"/>
  <c r="FY226" i="2"/>
  <c r="DK214" i="2"/>
  <c r="DM214" i="2"/>
  <c r="DN214" i="2"/>
  <c r="DO214" i="2"/>
  <c r="DL214" i="2"/>
  <c r="DI402" i="2"/>
  <c r="DJ391" i="2"/>
  <c r="DI104" i="2"/>
  <c r="DJ93" i="2"/>
  <c r="FQ125" i="2"/>
  <c r="FP136" i="2"/>
  <c r="DI666" i="2"/>
  <c r="DJ655" i="2"/>
  <c r="DP460" i="2"/>
  <c r="DJ459" i="2"/>
  <c r="DL69" i="2"/>
  <c r="DN69" i="2"/>
  <c r="DO69" i="2"/>
  <c r="DM69" i="2"/>
  <c r="DK69" i="2"/>
  <c r="DL534" i="2"/>
  <c r="DO534" i="2"/>
  <c r="DK534" i="2"/>
  <c r="DM534" i="2"/>
  <c r="DN534" i="2"/>
  <c r="DN533" i="2"/>
  <c r="DM533" i="2"/>
  <c r="DO533" i="2"/>
  <c r="DL533" i="2"/>
  <c r="DK533" i="2"/>
  <c r="DL178" i="2"/>
  <c r="DK178" i="2"/>
  <c r="DO178" i="2"/>
  <c r="DM178" i="2"/>
  <c r="DN178" i="2"/>
  <c r="DO237" i="2"/>
  <c r="DL237" i="2"/>
  <c r="DK237" i="2"/>
  <c r="DM237" i="2"/>
  <c r="DN237" i="2"/>
  <c r="DP870" i="2"/>
  <c r="DJ870" i="2" s="1"/>
  <c r="DJ869" i="2"/>
  <c r="DI381" i="2"/>
  <c r="DJ370" i="2"/>
  <c r="DI830" i="2"/>
  <c r="DJ824" i="2"/>
  <c r="DO190" i="2"/>
  <c r="DN190" i="2"/>
  <c r="DL190" i="2"/>
  <c r="DM190" i="2"/>
  <c r="DK190" i="2"/>
  <c r="DN45" i="2"/>
  <c r="DL45" i="2"/>
  <c r="DK45" i="2"/>
  <c r="DO45" i="2"/>
  <c r="DM45" i="2"/>
  <c r="FT222" i="2"/>
  <c r="FS222" i="2"/>
  <c r="FU222" i="2"/>
  <c r="FX222" i="2"/>
  <c r="FV222" i="2"/>
  <c r="FW222" i="2"/>
  <c r="FY222" i="2"/>
  <c r="FR222" i="2"/>
  <c r="DJ497" i="2"/>
  <c r="DI505" i="2"/>
  <c r="DJ505" i="2" s="1"/>
  <c r="DN664" i="2"/>
  <c r="DL664" i="2"/>
  <c r="DM664" i="2"/>
  <c r="DO664" i="2"/>
  <c r="DK664" i="2"/>
  <c r="DJ500" i="2"/>
  <c r="DI508" i="2"/>
  <c r="DJ508" i="2" s="1"/>
  <c r="FP243" i="2"/>
  <c r="FQ232" i="2"/>
  <c r="DO515" i="2"/>
  <c r="DL515" i="2"/>
  <c r="DN515" i="2"/>
  <c r="DK515" i="2"/>
  <c r="DM515" i="2"/>
  <c r="DP216" i="2"/>
  <c r="DJ216" i="2" s="1"/>
  <c r="DJ215" i="2"/>
  <c r="DN380" i="2"/>
  <c r="DK380" i="2"/>
  <c r="DM380" i="2"/>
  <c r="DO380" i="2"/>
  <c r="DL380" i="2"/>
  <c r="FX114" i="2"/>
  <c r="FW114" i="2"/>
  <c r="FV114" i="2"/>
  <c r="FU114" i="2"/>
  <c r="FS114" i="2"/>
  <c r="FY114" i="2"/>
  <c r="FR114" i="2"/>
  <c r="FT114" i="2"/>
  <c r="DK240" i="2"/>
  <c r="DL240" i="2"/>
  <c r="DO240" i="2"/>
  <c r="DN240" i="2"/>
  <c r="DM240" i="2"/>
  <c r="DG504" i="7949"/>
  <c r="DG503" i="7949"/>
  <c r="DG507" i="7949"/>
  <c r="DG505" i="7949"/>
  <c r="DG506" i="7949"/>
  <c r="DJ80" i="2"/>
  <c r="DI91" i="2"/>
  <c r="DK873" i="2"/>
  <c r="DN873" i="2"/>
  <c r="DO873" i="2"/>
  <c r="DL873" i="2"/>
  <c r="DM873" i="2"/>
  <c r="FY111" i="2"/>
  <c r="FS111" i="2"/>
  <c r="FU111" i="2"/>
  <c r="FW111" i="2"/>
  <c r="FX111" i="2"/>
  <c r="FV111" i="2"/>
  <c r="FT111" i="2"/>
  <c r="FR111" i="2"/>
  <c r="DO81" i="2"/>
  <c r="DN81" i="2"/>
  <c r="DM81" i="2"/>
  <c r="DK81" i="2"/>
  <c r="DL81" i="2"/>
  <c r="DN378" i="2"/>
  <c r="DM378" i="2"/>
  <c r="DO378" i="2"/>
  <c r="DK378" i="2"/>
  <c r="DL378" i="2"/>
  <c r="DN231" i="2"/>
  <c r="DL231" i="2"/>
  <c r="DK231" i="2"/>
  <c r="DM231" i="2"/>
  <c r="DO231" i="2"/>
  <c r="DL359" i="2"/>
  <c r="DM359" i="2"/>
  <c r="DN359" i="2"/>
  <c r="DK359" i="2"/>
  <c r="DO359" i="2"/>
  <c r="DM239" i="2"/>
  <c r="DO239" i="2"/>
  <c r="DK239" i="2"/>
  <c r="DN239" i="2"/>
  <c r="DL239" i="2"/>
  <c r="DN89" i="2"/>
  <c r="DM89" i="2"/>
  <c r="DO89" i="2"/>
  <c r="DL89" i="2"/>
  <c r="DK89" i="2"/>
  <c r="DO488" i="2"/>
  <c r="DN488" i="2"/>
  <c r="DK488" i="2"/>
  <c r="DL488" i="2"/>
  <c r="DM488" i="2"/>
  <c r="DI506" i="2"/>
  <c r="DJ506" i="2" s="1"/>
  <c r="DJ498" i="2"/>
  <c r="DP47" i="2"/>
  <c r="DJ46" i="2"/>
  <c r="DJ854" i="2"/>
  <c r="DI859" i="2"/>
  <c r="DN489" i="2"/>
  <c r="DO489" i="2"/>
  <c r="DM489" i="2"/>
  <c r="DK489" i="2"/>
  <c r="DL489" i="2"/>
  <c r="DL492" i="2"/>
  <c r="DM492" i="2"/>
  <c r="DO492" i="2"/>
  <c r="DN492" i="2"/>
  <c r="DK492" i="2"/>
  <c r="FV221" i="2"/>
  <c r="FT221" i="2"/>
  <c r="FW221" i="2"/>
  <c r="FY221" i="2"/>
  <c r="FR221" i="2"/>
  <c r="FU221" i="2"/>
  <c r="FS221" i="2"/>
  <c r="FX221" i="2"/>
  <c r="DI858" i="2"/>
  <c r="DJ853" i="2"/>
  <c r="DP517" i="2"/>
  <c r="DJ517" i="2" s="1"/>
  <c r="DJ516" i="2"/>
  <c r="DJ99" i="2"/>
  <c r="DI110" i="2"/>
  <c r="DJ860" i="7949"/>
  <c r="DI860" i="7949"/>
  <c r="DI208" i="2"/>
  <c r="DJ208" i="2" s="1"/>
  <c r="DJ200" i="2"/>
  <c r="DJ671" i="2"/>
  <c r="DI682" i="2"/>
  <c r="DM234" i="2"/>
  <c r="DO234" i="2"/>
  <c r="DN234" i="2"/>
  <c r="DK234" i="2"/>
  <c r="DL234" i="2"/>
  <c r="DN238" i="2"/>
  <c r="DM238" i="2"/>
  <c r="DO238" i="2"/>
  <c r="DL238" i="2"/>
  <c r="DK238" i="2"/>
  <c r="DG584" i="7949"/>
  <c r="DG583" i="7949"/>
  <c r="DM259" i="2"/>
  <c r="DO259" i="2"/>
  <c r="DK259" i="2"/>
  <c r="DL259" i="2"/>
  <c r="DN259" i="2"/>
  <c r="FQ122" i="2"/>
  <c r="FP133" i="2"/>
  <c r="DI103" i="2"/>
  <c r="DJ92" i="2"/>
  <c r="DI400" i="2"/>
  <c r="DJ389" i="2"/>
  <c r="FQ240" i="2"/>
  <c r="FP251" i="2"/>
  <c r="DI876" i="2"/>
  <c r="DJ876" i="2" s="1"/>
  <c r="DJ872" i="2"/>
  <c r="DI777" i="2"/>
  <c r="DJ769" i="2"/>
  <c r="DN233" i="2"/>
  <c r="DM233" i="2"/>
  <c r="DK233" i="2"/>
  <c r="DO233" i="2"/>
  <c r="DL233" i="2"/>
  <c r="DG783" i="7949"/>
  <c r="DG780" i="7949"/>
  <c r="DG782" i="7949"/>
  <c r="DG784" i="7949"/>
  <c r="DG781" i="7949"/>
  <c r="DJ496" i="2"/>
  <c r="DI504" i="2"/>
  <c r="DJ504" i="2" s="1"/>
  <c r="DJ668" i="2"/>
  <c r="DI679" i="2"/>
  <c r="DJ852" i="2"/>
  <c r="DI857" i="2"/>
  <c r="DI507" i="2"/>
  <c r="DJ507" i="2" s="1"/>
  <c r="DJ499" i="2"/>
  <c r="DJ94" i="2"/>
  <c r="DI105" i="2"/>
  <c r="DP814" i="2"/>
  <c r="DP815" i="2" s="1"/>
  <c r="DI820" i="2"/>
  <c r="DL490" i="2"/>
  <c r="DK490" i="2"/>
  <c r="DO490" i="2"/>
  <c r="DN490" i="2"/>
  <c r="DM490" i="2"/>
  <c r="Z46" i="7953" l="1"/>
  <c r="C46" i="7953" s="1"/>
  <c r="DL661" i="2"/>
  <c r="DN661" i="2"/>
  <c r="DO661" i="2"/>
  <c r="DK661" i="2"/>
  <c r="DJ100" i="2"/>
  <c r="DN100" i="2" s="1"/>
  <c r="DK662" i="2"/>
  <c r="DM662" i="2"/>
  <c r="DM659" i="2"/>
  <c r="DN659" i="2"/>
  <c r="DK659" i="2"/>
  <c r="DL659" i="2"/>
  <c r="DM663" i="2"/>
  <c r="DN663" i="2"/>
  <c r="DM656" i="2"/>
  <c r="DJ672" i="2"/>
  <c r="DL672" i="2" s="1"/>
  <c r="DK663" i="2"/>
  <c r="DL663" i="2"/>
  <c r="DN656" i="2"/>
  <c r="DO656" i="2"/>
  <c r="DL656" i="2"/>
  <c r="DN657" i="2"/>
  <c r="DK657" i="2"/>
  <c r="DM657" i="2"/>
  <c r="DO657" i="2"/>
  <c r="DN662" i="2"/>
  <c r="DN658" i="2"/>
  <c r="DJ232" i="7949"/>
  <c r="DO232" i="7949" s="1"/>
  <c r="DM658" i="2"/>
  <c r="DO658" i="2"/>
  <c r="DL658" i="2"/>
  <c r="DM874" i="2"/>
  <c r="DN874" i="2"/>
  <c r="DL874" i="2"/>
  <c r="DK874" i="2"/>
  <c r="DO660" i="2"/>
  <c r="DL660" i="2"/>
  <c r="DM660" i="2"/>
  <c r="DN660" i="2"/>
  <c r="Z58" i="7953"/>
  <c r="C58" i="7953" s="1"/>
  <c r="AL55" i="7953"/>
  <c r="AK51" i="7953"/>
  <c r="G51" i="7953" s="1"/>
  <c r="AL50" i="7953"/>
  <c r="I50" i="7953" s="1"/>
  <c r="DJ861" i="7949"/>
  <c r="DO861" i="7949" s="1"/>
  <c r="DK877" i="2"/>
  <c r="DL877" i="2"/>
  <c r="DM877" i="2"/>
  <c r="DN877" i="2"/>
  <c r="DJ236" i="7949"/>
  <c r="DI236" i="7949"/>
  <c r="DO283" i="7949"/>
  <c r="DX281" i="2"/>
  <c r="ED281" i="2" s="1"/>
  <c r="DJ235" i="7949"/>
  <c r="DI235" i="7949"/>
  <c r="DJ285" i="7949"/>
  <c r="DI285" i="7949"/>
  <c r="DH230" i="7949"/>
  <c r="DI230" i="7949"/>
  <c r="DI228" i="7949"/>
  <c r="DG234" i="7949"/>
  <c r="DH228" i="7949"/>
  <c r="DI229" i="7949"/>
  <c r="DH229" i="7949"/>
  <c r="DJ284" i="7949"/>
  <c r="DI284" i="7949"/>
  <c r="DG233" i="7949"/>
  <c r="DH227" i="7949"/>
  <c r="DI227" i="7949"/>
  <c r="DK644" i="2"/>
  <c r="DI307" i="7949"/>
  <c r="DJ307" i="7949"/>
  <c r="DI306" i="7949"/>
  <c r="DJ306" i="7949"/>
  <c r="Z56" i="7953"/>
  <c r="C56" i="7953" s="1"/>
  <c r="AA57" i="7953"/>
  <c r="E57" i="7953" s="1"/>
  <c r="AL52" i="7953"/>
  <c r="I52" i="7953" s="1"/>
  <c r="AA55" i="7953"/>
  <c r="E55" i="7953" s="1"/>
  <c r="DV266" i="2"/>
  <c r="DY266" i="2" s="1"/>
  <c r="DV268" i="2"/>
  <c r="DX268" i="2" s="1"/>
  <c r="AK47" i="7953"/>
  <c r="G47" i="7953" s="1"/>
  <c r="AL48" i="7953"/>
  <c r="I48" i="7953" s="1"/>
  <c r="AK45" i="7953"/>
  <c r="G45" i="7953" s="1"/>
  <c r="AL46" i="7953"/>
  <c r="I46" i="7953" s="1"/>
  <c r="DN868" i="2"/>
  <c r="DM868" i="2"/>
  <c r="AA51" i="7953"/>
  <c r="E51" i="7953" s="1"/>
  <c r="Z53" i="7953"/>
  <c r="C53" i="7953" s="1"/>
  <c r="DO868" i="2"/>
  <c r="DL868" i="2"/>
  <c r="Z48" i="7953"/>
  <c r="C48" i="7953" s="1"/>
  <c r="AL45" i="7953"/>
  <c r="I45" i="7953" s="1"/>
  <c r="Z57" i="7953"/>
  <c r="C57" i="7953" s="1"/>
  <c r="AK53" i="7953"/>
  <c r="AA52" i="7953"/>
  <c r="AA47" i="7953"/>
  <c r="E47" i="7953" s="1"/>
  <c r="AA58" i="7953"/>
  <c r="E58" i="7953" s="1"/>
  <c r="AL58" i="7953"/>
  <c r="AK46" i="7953"/>
  <c r="G46" i="7953" s="1"/>
  <c r="AK56" i="7953"/>
  <c r="AA46" i="7953"/>
  <c r="AK49" i="7953"/>
  <c r="AL57" i="7953"/>
  <c r="E49" i="2"/>
  <c r="AA49" i="7953"/>
  <c r="AL47" i="7953"/>
  <c r="I47" i="7953" s="1"/>
  <c r="AK55" i="7953"/>
  <c r="G55" i="7953" s="1"/>
  <c r="Z51" i="7953"/>
  <c r="C51" i="7953" s="1"/>
  <c r="AA53" i="7953"/>
  <c r="E53" i="7953" s="1"/>
  <c r="AA56" i="7953"/>
  <c r="E56" i="7953" s="1"/>
  <c r="AK50" i="7953"/>
  <c r="G50" i="7953" s="1"/>
  <c r="Z50" i="7953"/>
  <c r="AK48" i="7953"/>
  <c r="G48" i="7953" s="1"/>
  <c r="AK52" i="7953"/>
  <c r="G52" i="7953" s="1"/>
  <c r="AL51" i="7953"/>
  <c r="I51" i="7953" s="1"/>
  <c r="Z45" i="7953"/>
  <c r="D43" i="7953"/>
  <c r="Z55" i="7953"/>
  <c r="C55" i="7953" s="1"/>
  <c r="AA59" i="7953"/>
  <c r="E48" i="2"/>
  <c r="Z59" i="7953"/>
  <c r="C59" i="7953" s="1"/>
  <c r="AL49" i="7953"/>
  <c r="I49" i="7953" s="1"/>
  <c r="Z47" i="7953"/>
  <c r="C47" i="7953" s="1"/>
  <c r="DV546" i="2"/>
  <c r="DX546" i="2" s="1"/>
  <c r="AP108" i="7950"/>
  <c r="G108" i="7950" s="1"/>
  <c r="DV548" i="2"/>
  <c r="DY548" i="2" s="1"/>
  <c r="DJ882" i="2"/>
  <c r="DL882" i="2" s="1"/>
  <c r="DV547" i="2"/>
  <c r="DY547" i="2" s="1"/>
  <c r="DV568" i="2"/>
  <c r="DX568" i="2" s="1"/>
  <c r="DV569" i="2"/>
  <c r="DY569" i="2" s="1"/>
  <c r="DJ756" i="2"/>
  <c r="DO756" i="2" s="1"/>
  <c r="DL644" i="2"/>
  <c r="DO644" i="2"/>
  <c r="DM644" i="2"/>
  <c r="ED280" i="2"/>
  <c r="DM655" i="2"/>
  <c r="DO655" i="2"/>
  <c r="DK655" i="2"/>
  <c r="DN655" i="2"/>
  <c r="DL655" i="2"/>
  <c r="DJ839" i="7949"/>
  <c r="DI839" i="7949"/>
  <c r="FR237" i="2"/>
  <c r="FW237" i="2"/>
  <c r="FY237" i="2"/>
  <c r="FU237" i="2"/>
  <c r="FV237" i="2"/>
  <c r="FX237" i="2"/>
  <c r="FS237" i="2"/>
  <c r="FT237" i="2"/>
  <c r="FQ250" i="2"/>
  <c r="FP261" i="2"/>
  <c r="FQ261" i="2" s="1"/>
  <c r="DP348" i="2"/>
  <c r="DJ347" i="2"/>
  <c r="DK199" i="2"/>
  <c r="DN199" i="2"/>
  <c r="DO199" i="2"/>
  <c r="DL199" i="2"/>
  <c r="DM199" i="2"/>
  <c r="AW60" i="7950"/>
  <c r="M60" i="7950"/>
  <c r="AX60" i="7950"/>
  <c r="AY60" i="7950"/>
  <c r="AZ60" i="7950"/>
  <c r="DX267" i="2"/>
  <c r="DY267" i="2"/>
  <c r="FQ249" i="2"/>
  <c r="FP260" i="2"/>
  <c r="FQ260" i="2" s="1"/>
  <c r="DI417" i="2"/>
  <c r="DJ406" i="2"/>
  <c r="DO667" i="2"/>
  <c r="DN667" i="2"/>
  <c r="DM667" i="2"/>
  <c r="DK667" i="2"/>
  <c r="DL667" i="2"/>
  <c r="DK390" i="2"/>
  <c r="DN390" i="2"/>
  <c r="DM390" i="2"/>
  <c r="DO390" i="2"/>
  <c r="DL390" i="2"/>
  <c r="FU127" i="2"/>
  <c r="FR127" i="2"/>
  <c r="FY127" i="2"/>
  <c r="FX127" i="2"/>
  <c r="FV127" i="2"/>
  <c r="FW127" i="2"/>
  <c r="FT127" i="2"/>
  <c r="FS127" i="2"/>
  <c r="DJ776" i="2"/>
  <c r="DI784" i="2"/>
  <c r="DM396" i="2"/>
  <c r="DN396" i="2"/>
  <c r="DL396" i="2"/>
  <c r="DO396" i="2"/>
  <c r="DK396" i="2"/>
  <c r="DK186" i="2"/>
  <c r="DO186" i="2"/>
  <c r="DM186" i="2"/>
  <c r="DL186" i="2"/>
  <c r="DN186" i="2"/>
  <c r="DJ814" i="2"/>
  <c r="DL852" i="2"/>
  <c r="DN852" i="2"/>
  <c r="DO852" i="2"/>
  <c r="DK852" i="2"/>
  <c r="DM852" i="2"/>
  <c r="DL769" i="2"/>
  <c r="DN769" i="2"/>
  <c r="DM769" i="2"/>
  <c r="DO769" i="2"/>
  <c r="DK769" i="2"/>
  <c r="FU240" i="2"/>
  <c r="FS240" i="2"/>
  <c r="FW240" i="2"/>
  <c r="FR240" i="2"/>
  <c r="FT240" i="2"/>
  <c r="FX240" i="2"/>
  <c r="FY240" i="2"/>
  <c r="FV240" i="2"/>
  <c r="DM516" i="2"/>
  <c r="DO516" i="2"/>
  <c r="DL516" i="2"/>
  <c r="DK516" i="2"/>
  <c r="DN516" i="2"/>
  <c r="DH506" i="7949"/>
  <c r="DG512" i="7949"/>
  <c r="DI506" i="7949"/>
  <c r="DM216" i="2"/>
  <c r="DL216" i="2"/>
  <c r="DN216" i="2"/>
  <c r="DO216" i="2"/>
  <c r="DK216" i="2"/>
  <c r="DK505" i="2"/>
  <c r="DN505" i="2"/>
  <c r="DO505" i="2"/>
  <c r="DM505" i="2"/>
  <c r="DL505" i="2"/>
  <c r="DK824" i="2"/>
  <c r="DO824" i="2"/>
  <c r="DN824" i="2"/>
  <c r="DL824" i="2"/>
  <c r="DM824" i="2"/>
  <c r="DL869" i="2"/>
  <c r="DM869" i="2"/>
  <c r="DN869" i="2"/>
  <c r="DK869" i="2"/>
  <c r="DO869" i="2"/>
  <c r="DI677" i="2"/>
  <c r="DJ666" i="2"/>
  <c r="DI697" i="2"/>
  <c r="DJ686" i="2"/>
  <c r="FS233" i="2"/>
  <c r="FY233" i="2"/>
  <c r="FV233" i="2"/>
  <c r="FU233" i="2"/>
  <c r="FT233" i="2"/>
  <c r="FX233" i="2"/>
  <c r="FR233" i="2"/>
  <c r="FW233" i="2"/>
  <c r="DN885" i="2"/>
  <c r="DO885" i="2"/>
  <c r="DK885" i="2"/>
  <c r="DL885" i="2"/>
  <c r="DM885" i="2"/>
  <c r="DI837" i="7949"/>
  <c r="DJ837" i="7949"/>
  <c r="FQ248" i="2"/>
  <c r="FP259" i="2"/>
  <c r="FQ259" i="2" s="1"/>
  <c r="DM670" i="2"/>
  <c r="DK670" i="2"/>
  <c r="DL670" i="2"/>
  <c r="DN670" i="2"/>
  <c r="DO670" i="2"/>
  <c r="FU239" i="2"/>
  <c r="FV239" i="2"/>
  <c r="FY239" i="2"/>
  <c r="FS239" i="2"/>
  <c r="FR239" i="2"/>
  <c r="FX239" i="2"/>
  <c r="FW239" i="2"/>
  <c r="FT239" i="2"/>
  <c r="AP124" i="7950"/>
  <c r="DN207" i="2"/>
  <c r="DO207" i="2"/>
  <c r="DL207" i="2"/>
  <c r="DK207" i="2"/>
  <c r="DM207" i="2"/>
  <c r="DJ846" i="2"/>
  <c r="DI782" i="2"/>
  <c r="DJ774" i="2"/>
  <c r="FU238" i="2"/>
  <c r="FS238" i="2"/>
  <c r="FR238" i="2"/>
  <c r="FW238" i="2"/>
  <c r="FV238" i="2"/>
  <c r="FT238" i="2"/>
  <c r="FX238" i="2"/>
  <c r="FY238" i="2"/>
  <c r="DM395" i="2"/>
  <c r="DN395" i="2"/>
  <c r="DL395" i="2"/>
  <c r="DO395" i="2"/>
  <c r="DK395" i="2"/>
  <c r="DJ401" i="2"/>
  <c r="DI412" i="2"/>
  <c r="DI416" i="2"/>
  <c r="DJ405" i="2"/>
  <c r="DM517" i="2"/>
  <c r="DL517" i="2"/>
  <c r="DO517" i="2"/>
  <c r="DK517" i="2"/>
  <c r="DN517" i="2"/>
  <c r="DN46" i="2"/>
  <c r="DO46" i="2"/>
  <c r="DL46" i="2"/>
  <c r="DK46" i="2"/>
  <c r="DM46" i="2"/>
  <c r="DH505" i="7949"/>
  <c r="DG511" i="7949"/>
  <c r="DI505" i="7949"/>
  <c r="DL508" i="2"/>
  <c r="DN508" i="2"/>
  <c r="DM508" i="2"/>
  <c r="DK508" i="2"/>
  <c r="DO508" i="2"/>
  <c r="DO497" i="2"/>
  <c r="DK497" i="2"/>
  <c r="DM497" i="2"/>
  <c r="DL497" i="2"/>
  <c r="DN497" i="2"/>
  <c r="DI836" i="2"/>
  <c r="DJ830" i="2"/>
  <c r="DO870" i="2"/>
  <c r="DM870" i="2"/>
  <c r="DN870" i="2"/>
  <c r="DL870" i="2"/>
  <c r="DK870" i="2"/>
  <c r="DO675" i="2"/>
  <c r="DL675" i="2"/>
  <c r="DK675" i="2"/>
  <c r="DM675" i="2"/>
  <c r="DN675" i="2"/>
  <c r="FP255" i="2"/>
  <c r="FQ255" i="2" s="1"/>
  <c r="FQ244" i="2"/>
  <c r="DO645" i="2"/>
  <c r="DK645" i="2"/>
  <c r="DN645" i="2"/>
  <c r="DM645" i="2"/>
  <c r="DL645" i="2"/>
  <c r="DM823" i="2"/>
  <c r="DL823" i="2"/>
  <c r="DO823" i="2"/>
  <c r="DK823" i="2"/>
  <c r="DN823" i="2"/>
  <c r="DI692" i="2"/>
  <c r="DJ681" i="2"/>
  <c r="DJ851" i="2"/>
  <c r="DI856" i="2"/>
  <c r="DL766" i="2"/>
  <c r="DM766" i="2"/>
  <c r="DK766" i="2"/>
  <c r="DN766" i="2"/>
  <c r="DO766" i="2"/>
  <c r="FX128" i="2"/>
  <c r="FV128" i="2"/>
  <c r="FU128" i="2"/>
  <c r="FS128" i="2"/>
  <c r="FR128" i="2"/>
  <c r="FW128" i="2"/>
  <c r="FY128" i="2"/>
  <c r="FT128" i="2"/>
  <c r="FQ245" i="2"/>
  <c r="FP256" i="2"/>
  <c r="FQ256" i="2" s="1"/>
  <c r="DK886" i="2"/>
  <c r="DM886" i="2"/>
  <c r="DN886" i="2"/>
  <c r="DL886" i="2"/>
  <c r="DO886" i="2"/>
  <c r="DJ106" i="2"/>
  <c r="DI117" i="2"/>
  <c r="DK394" i="2"/>
  <c r="DN394" i="2"/>
  <c r="DL394" i="2"/>
  <c r="DO394" i="2"/>
  <c r="DM394" i="2"/>
  <c r="DM537" i="2"/>
  <c r="DO537" i="2"/>
  <c r="DL537" i="2"/>
  <c r="DK537" i="2"/>
  <c r="DN537" i="2"/>
  <c r="DN496" i="2"/>
  <c r="DL496" i="2"/>
  <c r="DM496" i="2"/>
  <c r="DK496" i="2"/>
  <c r="DO496" i="2"/>
  <c r="FP262" i="2"/>
  <c r="FQ251" i="2"/>
  <c r="DI114" i="2"/>
  <c r="DJ103" i="2"/>
  <c r="DI785" i="2"/>
  <c r="DJ777" i="2"/>
  <c r="FQ133" i="2"/>
  <c r="FP144" i="2"/>
  <c r="FQ144" i="2" s="1"/>
  <c r="DL668" i="2"/>
  <c r="DO668" i="2"/>
  <c r="DK668" i="2"/>
  <c r="DM668" i="2"/>
  <c r="DN668" i="2"/>
  <c r="DG787" i="7949"/>
  <c r="DH781" i="7949"/>
  <c r="DI781" i="7949"/>
  <c r="DJ400" i="2"/>
  <c r="DI411" i="2"/>
  <c r="FV122" i="2"/>
  <c r="FX122" i="2"/>
  <c r="FT122" i="2"/>
  <c r="FU122" i="2"/>
  <c r="FR122" i="2"/>
  <c r="FY122" i="2"/>
  <c r="FW122" i="2"/>
  <c r="FS122" i="2"/>
  <c r="DI693" i="2"/>
  <c r="DJ682" i="2"/>
  <c r="DP48" i="2"/>
  <c r="DJ47" i="2"/>
  <c r="DH507" i="7949"/>
  <c r="DG513" i="7949"/>
  <c r="DI507" i="7949"/>
  <c r="DN500" i="2"/>
  <c r="DO500" i="2"/>
  <c r="DK500" i="2"/>
  <c r="DL500" i="2"/>
  <c r="DM500" i="2"/>
  <c r="FQ136" i="2"/>
  <c r="FP147" i="2"/>
  <c r="FQ147" i="2" s="1"/>
  <c r="DO203" i="2"/>
  <c r="DN203" i="2"/>
  <c r="DK203" i="2"/>
  <c r="DM203" i="2"/>
  <c r="DL203" i="2"/>
  <c r="DO883" i="2"/>
  <c r="DN883" i="2"/>
  <c r="DK883" i="2"/>
  <c r="DL883" i="2"/>
  <c r="DM883" i="2"/>
  <c r="DP647" i="2"/>
  <c r="DJ646" i="2"/>
  <c r="DI835" i="2"/>
  <c r="DJ829" i="2"/>
  <c r="FP253" i="2"/>
  <c r="FQ253" i="2" s="1"/>
  <c r="FQ242" i="2"/>
  <c r="DK388" i="2"/>
  <c r="DN388" i="2"/>
  <c r="DO388" i="2"/>
  <c r="DM388" i="2"/>
  <c r="DL388" i="2"/>
  <c r="DL197" i="2"/>
  <c r="DN197" i="2"/>
  <c r="DO197" i="2"/>
  <c r="DK197" i="2"/>
  <c r="DM197" i="2"/>
  <c r="FQ137" i="2"/>
  <c r="FP148" i="2"/>
  <c r="FQ148" i="2" s="1"/>
  <c r="DY582" i="2"/>
  <c r="DX582" i="2"/>
  <c r="DP848" i="2"/>
  <c r="DJ847" i="2"/>
  <c r="FP150" i="2"/>
  <c r="FQ150" i="2" s="1"/>
  <c r="FQ139" i="2"/>
  <c r="FQ130" i="2"/>
  <c r="FP141" i="2"/>
  <c r="FS234" i="2"/>
  <c r="FT234" i="2"/>
  <c r="FX234" i="2"/>
  <c r="FR234" i="2"/>
  <c r="FU234" i="2"/>
  <c r="FY234" i="2"/>
  <c r="FW234" i="2"/>
  <c r="FV234" i="2"/>
  <c r="DJ680" i="2"/>
  <c r="DI691" i="2"/>
  <c r="DL95" i="2"/>
  <c r="DO95" i="2"/>
  <c r="DM95" i="2"/>
  <c r="DN95" i="2"/>
  <c r="DK95" i="2"/>
  <c r="DN531" i="2"/>
  <c r="DM531" i="2"/>
  <c r="DK531" i="2"/>
  <c r="DO531" i="2"/>
  <c r="DL531" i="2"/>
  <c r="DI786" i="2"/>
  <c r="DJ778" i="2"/>
  <c r="DI690" i="2"/>
  <c r="DJ679" i="2"/>
  <c r="DJ105" i="2"/>
  <c r="DI116" i="2"/>
  <c r="DI784" i="7949"/>
  <c r="DG790" i="7949"/>
  <c r="DH784" i="7949"/>
  <c r="DI583" i="7949"/>
  <c r="DJ583" i="7949"/>
  <c r="DM671" i="2"/>
  <c r="DL671" i="2"/>
  <c r="DO671" i="2"/>
  <c r="DK671" i="2"/>
  <c r="DN671" i="2"/>
  <c r="DO860" i="7949"/>
  <c r="DL853" i="2"/>
  <c r="DN853" i="2"/>
  <c r="DK853" i="2"/>
  <c r="DM853" i="2"/>
  <c r="DO853" i="2"/>
  <c r="DJ859" i="2"/>
  <c r="DI864" i="2"/>
  <c r="DJ864" i="2" s="1"/>
  <c r="DK498" i="2"/>
  <c r="DN498" i="2"/>
  <c r="DO498" i="2"/>
  <c r="DL498" i="2"/>
  <c r="DM498" i="2"/>
  <c r="DI503" i="7949"/>
  <c r="DH503" i="7949"/>
  <c r="DG509" i="7949"/>
  <c r="DK100" i="2"/>
  <c r="DM100" i="2"/>
  <c r="DO100" i="2"/>
  <c r="DL100" i="2"/>
  <c r="FX125" i="2"/>
  <c r="FW125" i="2"/>
  <c r="FS125" i="2"/>
  <c r="FR125" i="2"/>
  <c r="FY125" i="2"/>
  <c r="FV125" i="2"/>
  <c r="FT125" i="2"/>
  <c r="FU125" i="2"/>
  <c r="DM195" i="2"/>
  <c r="DK195" i="2"/>
  <c r="DO195" i="2"/>
  <c r="DN195" i="2"/>
  <c r="DL195" i="2"/>
  <c r="DO822" i="2"/>
  <c r="DK822" i="2"/>
  <c r="DL822" i="2"/>
  <c r="DM822" i="2"/>
  <c r="DN822" i="2"/>
  <c r="DO158" i="2"/>
  <c r="DM158" i="2"/>
  <c r="DK158" i="2"/>
  <c r="DL158" i="2"/>
  <c r="DN158" i="2"/>
  <c r="DK765" i="2"/>
  <c r="DN765" i="2"/>
  <c r="DL765" i="2"/>
  <c r="DM765" i="2"/>
  <c r="DO765" i="2"/>
  <c r="DO767" i="2"/>
  <c r="DN767" i="2"/>
  <c r="DK767" i="2"/>
  <c r="DL767" i="2"/>
  <c r="DM767" i="2"/>
  <c r="FW231" i="2"/>
  <c r="FR231" i="2"/>
  <c r="FS231" i="2"/>
  <c r="FT231" i="2"/>
  <c r="FV231" i="2"/>
  <c r="FY231" i="2"/>
  <c r="FX231" i="2"/>
  <c r="FU231" i="2"/>
  <c r="DI410" i="2"/>
  <c r="DJ399" i="2"/>
  <c r="DN205" i="2"/>
  <c r="DO205" i="2"/>
  <c r="DM205" i="2"/>
  <c r="DK205" i="2"/>
  <c r="DL205" i="2"/>
  <c r="FV126" i="2"/>
  <c r="FS126" i="2"/>
  <c r="FU126" i="2"/>
  <c r="FR126" i="2"/>
  <c r="FW126" i="2"/>
  <c r="FT126" i="2"/>
  <c r="FY126" i="2"/>
  <c r="FX126" i="2"/>
  <c r="DI560" i="7949"/>
  <c r="DJ560" i="7949"/>
  <c r="DX581" i="2"/>
  <c r="DY581" i="2"/>
  <c r="FP258" i="2"/>
  <c r="FQ258" i="2" s="1"/>
  <c r="FQ247" i="2"/>
  <c r="FW119" i="2"/>
  <c r="FS119" i="2"/>
  <c r="FV119" i="2"/>
  <c r="FX119" i="2"/>
  <c r="FY119" i="2"/>
  <c r="FR119" i="2"/>
  <c r="FT119" i="2"/>
  <c r="FU119" i="2"/>
  <c r="DO236" i="2"/>
  <c r="DN236" i="2"/>
  <c r="DK236" i="2"/>
  <c r="DM236" i="2"/>
  <c r="DL236" i="2"/>
  <c r="DK669" i="2"/>
  <c r="DL669" i="2"/>
  <c r="DO669" i="2"/>
  <c r="DN669" i="2"/>
  <c r="DM669" i="2"/>
  <c r="DL86" i="2"/>
  <c r="DK86" i="2"/>
  <c r="DM86" i="2"/>
  <c r="DO86" i="2"/>
  <c r="DN86" i="2"/>
  <c r="DL101" i="2"/>
  <c r="DO101" i="2"/>
  <c r="DM101" i="2"/>
  <c r="DN101" i="2"/>
  <c r="DK101" i="2"/>
  <c r="FU121" i="2"/>
  <c r="FY121" i="2"/>
  <c r="FX121" i="2"/>
  <c r="FR121" i="2"/>
  <c r="FV121" i="2"/>
  <c r="FT121" i="2"/>
  <c r="FS121" i="2"/>
  <c r="FW121" i="2"/>
  <c r="DL770" i="2"/>
  <c r="DN770" i="2"/>
  <c r="DO770" i="2"/>
  <c r="DM770" i="2"/>
  <c r="DK770" i="2"/>
  <c r="DI862" i="2"/>
  <c r="DJ862" i="2" s="1"/>
  <c r="DJ857" i="2"/>
  <c r="DL94" i="2"/>
  <c r="DK94" i="2"/>
  <c r="DO94" i="2"/>
  <c r="DN94" i="2"/>
  <c r="DM94" i="2"/>
  <c r="DG788" i="7949"/>
  <c r="DI782" i="7949"/>
  <c r="DH782" i="7949"/>
  <c r="DI584" i="7949"/>
  <c r="DJ584" i="7949"/>
  <c r="DI863" i="2"/>
  <c r="DJ863" i="2" s="1"/>
  <c r="DJ858" i="2"/>
  <c r="DO854" i="2"/>
  <c r="DN854" i="2"/>
  <c r="DL854" i="2"/>
  <c r="DK854" i="2"/>
  <c r="DM854" i="2"/>
  <c r="DK506" i="2"/>
  <c r="DO506" i="2"/>
  <c r="DM506" i="2"/>
  <c r="DN506" i="2"/>
  <c r="DL506" i="2"/>
  <c r="DI504" i="7949"/>
  <c r="DG510" i="7949"/>
  <c r="DH504" i="7949"/>
  <c r="DI122" i="2"/>
  <c r="DJ111" i="2"/>
  <c r="DK370" i="2"/>
  <c r="DL370" i="2"/>
  <c r="DO370" i="2"/>
  <c r="DM370" i="2"/>
  <c r="DN370" i="2"/>
  <c r="DO93" i="2"/>
  <c r="DL93" i="2"/>
  <c r="DM93" i="2"/>
  <c r="DN93" i="2"/>
  <c r="DK93" i="2"/>
  <c r="DO391" i="2"/>
  <c r="DK391" i="2"/>
  <c r="DL391" i="2"/>
  <c r="DN391" i="2"/>
  <c r="DM391" i="2"/>
  <c r="DI243" i="2"/>
  <c r="DJ828" i="2"/>
  <c r="DI834" i="2"/>
  <c r="DK206" i="2"/>
  <c r="DO206" i="2"/>
  <c r="DN206" i="2"/>
  <c r="DL206" i="2"/>
  <c r="DM206" i="2"/>
  <c r="DP160" i="2"/>
  <c r="DJ160" i="2" s="1"/>
  <c r="DJ159" i="2"/>
  <c r="DJ773" i="2"/>
  <c r="DI781" i="2"/>
  <c r="DI783" i="2"/>
  <c r="DJ775" i="2"/>
  <c r="DL98" i="2"/>
  <c r="DN98" i="2"/>
  <c r="DK98" i="2"/>
  <c r="DO98" i="2"/>
  <c r="DM98" i="2"/>
  <c r="DL501" i="2"/>
  <c r="DM501" i="2"/>
  <c r="DN501" i="2"/>
  <c r="DO501" i="2"/>
  <c r="DK501" i="2"/>
  <c r="DL382" i="2"/>
  <c r="DO382" i="2"/>
  <c r="DM382" i="2"/>
  <c r="DK382" i="2"/>
  <c r="DN382" i="2"/>
  <c r="DI561" i="7949"/>
  <c r="DJ561" i="7949"/>
  <c r="FS236" i="2"/>
  <c r="FX236" i="2"/>
  <c r="FT236" i="2"/>
  <c r="FR236" i="2"/>
  <c r="FW236" i="2"/>
  <c r="FU236" i="2"/>
  <c r="FV236" i="2"/>
  <c r="FY236" i="2"/>
  <c r="DJ685" i="2"/>
  <c r="DI696" i="2"/>
  <c r="DL376" i="2"/>
  <c r="DM376" i="2"/>
  <c r="DK376" i="2"/>
  <c r="DO376" i="2"/>
  <c r="DN376" i="2"/>
  <c r="DO230" i="2"/>
  <c r="DM230" i="2"/>
  <c r="DN230" i="2"/>
  <c r="DK230" i="2"/>
  <c r="DL230" i="2"/>
  <c r="FU120" i="2"/>
  <c r="FV120" i="2"/>
  <c r="FT120" i="2"/>
  <c r="FW120" i="2"/>
  <c r="FX120" i="2"/>
  <c r="FY120" i="2"/>
  <c r="FS120" i="2"/>
  <c r="FR120" i="2"/>
  <c r="DJ97" i="2"/>
  <c r="DI108" i="2"/>
  <c r="DI123" i="2"/>
  <c r="DJ112" i="2"/>
  <c r="FQ132" i="2"/>
  <c r="FP143" i="2"/>
  <c r="FQ143" i="2" s="1"/>
  <c r="DY567" i="2"/>
  <c r="DX567" i="2"/>
  <c r="DK215" i="2"/>
  <c r="DL215" i="2"/>
  <c r="DM215" i="2"/>
  <c r="DN215" i="2"/>
  <c r="DO215" i="2"/>
  <c r="DJ820" i="2"/>
  <c r="DI826" i="2"/>
  <c r="DN389" i="2"/>
  <c r="DO389" i="2"/>
  <c r="DL389" i="2"/>
  <c r="DK389" i="2"/>
  <c r="DM389" i="2"/>
  <c r="DP816" i="2"/>
  <c r="DJ815" i="2"/>
  <c r="DO499" i="2"/>
  <c r="DL499" i="2"/>
  <c r="DN499" i="2"/>
  <c r="DM499" i="2"/>
  <c r="DK499" i="2"/>
  <c r="DI780" i="7949"/>
  <c r="DH780" i="7949"/>
  <c r="DG786" i="7949"/>
  <c r="DN872" i="2"/>
  <c r="DK872" i="2"/>
  <c r="DL872" i="2"/>
  <c r="DM872" i="2"/>
  <c r="DO872" i="2"/>
  <c r="DL200" i="2"/>
  <c r="DK200" i="2"/>
  <c r="DO200" i="2"/>
  <c r="DN200" i="2"/>
  <c r="DM200" i="2"/>
  <c r="DI121" i="2"/>
  <c r="DJ110" i="2"/>
  <c r="DI102" i="2"/>
  <c r="DJ91" i="2"/>
  <c r="FW232" i="2"/>
  <c r="FX232" i="2"/>
  <c r="FV232" i="2"/>
  <c r="FU232" i="2"/>
  <c r="FT232" i="2"/>
  <c r="FR232" i="2"/>
  <c r="FY232" i="2"/>
  <c r="FS232" i="2"/>
  <c r="DI392" i="2"/>
  <c r="DJ381" i="2"/>
  <c r="DN459" i="2"/>
  <c r="DL459" i="2"/>
  <c r="DK459" i="2"/>
  <c r="DM459" i="2"/>
  <c r="DO459" i="2"/>
  <c r="DJ104" i="2"/>
  <c r="DI115" i="2"/>
  <c r="DI413" i="2"/>
  <c r="DJ402" i="2"/>
  <c r="DK198" i="2"/>
  <c r="DO198" i="2"/>
  <c r="DM198" i="2"/>
  <c r="DN198" i="2"/>
  <c r="DL198" i="2"/>
  <c r="M44" i="7950"/>
  <c r="AW44" i="7950"/>
  <c r="AX44" i="7950"/>
  <c r="AY44" i="7950"/>
  <c r="AZ44" i="7950"/>
  <c r="FX124" i="2"/>
  <c r="FY124" i="2"/>
  <c r="FT124" i="2"/>
  <c r="FU124" i="2"/>
  <c r="FS124" i="2"/>
  <c r="FW124" i="2"/>
  <c r="FR124" i="2"/>
  <c r="FV124" i="2"/>
  <c r="DI120" i="2"/>
  <c r="DJ109" i="2"/>
  <c r="DK509" i="2"/>
  <c r="DM509" i="2"/>
  <c r="DO509" i="2"/>
  <c r="DL509" i="2"/>
  <c r="DN509" i="2"/>
  <c r="DJ393" i="2"/>
  <c r="DI404" i="2"/>
  <c r="DJ562" i="7949"/>
  <c r="DI562" i="7949"/>
  <c r="DM673" i="2"/>
  <c r="DN673" i="2"/>
  <c r="DO673" i="2"/>
  <c r="DK673" i="2"/>
  <c r="DL673" i="2"/>
  <c r="FQ246" i="2"/>
  <c r="FP257" i="2"/>
  <c r="FQ257" i="2" s="1"/>
  <c r="DI694" i="2"/>
  <c r="DJ683" i="2"/>
  <c r="DJ495" i="2"/>
  <c r="DI503" i="2"/>
  <c r="DJ503" i="2" s="1"/>
  <c r="DN674" i="2"/>
  <c r="DM674" i="2"/>
  <c r="DL674" i="2"/>
  <c r="DK674" i="2"/>
  <c r="DO674" i="2"/>
  <c r="DI398" i="2"/>
  <c r="DJ387" i="2"/>
  <c r="DN196" i="2"/>
  <c r="DO196" i="2"/>
  <c r="DK196" i="2"/>
  <c r="DL196" i="2"/>
  <c r="DM196" i="2"/>
  <c r="FP142" i="2"/>
  <c r="FQ142" i="2" s="1"/>
  <c r="FQ131" i="2"/>
  <c r="DJ827" i="2"/>
  <c r="DI833" i="2"/>
  <c r="DJ764" i="2"/>
  <c r="DI772" i="2"/>
  <c r="FQ134" i="2"/>
  <c r="FP145" i="2"/>
  <c r="FQ145" i="2" s="1"/>
  <c r="DK507" i="2"/>
  <c r="DN507" i="2"/>
  <c r="DO507" i="2"/>
  <c r="DL507" i="2"/>
  <c r="DM507" i="2"/>
  <c r="DM504" i="2"/>
  <c r="DK504" i="2"/>
  <c r="DL504" i="2"/>
  <c r="DN504" i="2"/>
  <c r="DO504" i="2"/>
  <c r="DI783" i="7949"/>
  <c r="DH783" i="7949"/>
  <c r="DG789" i="7949"/>
  <c r="DN876" i="2"/>
  <c r="DO876" i="2"/>
  <c r="DL876" i="2"/>
  <c r="DM876" i="2"/>
  <c r="DK876" i="2"/>
  <c r="DO92" i="2"/>
  <c r="DM92" i="2"/>
  <c r="DN92" i="2"/>
  <c r="DK92" i="2"/>
  <c r="DL92" i="2"/>
  <c r="DM208" i="2"/>
  <c r="DO208" i="2"/>
  <c r="DN208" i="2"/>
  <c r="DL208" i="2"/>
  <c r="DK208" i="2"/>
  <c r="DO99" i="2"/>
  <c r="DM99" i="2"/>
  <c r="DN99" i="2"/>
  <c r="DK99" i="2"/>
  <c r="DL99" i="2"/>
  <c r="DM80" i="2"/>
  <c r="DN80" i="2"/>
  <c r="DO80" i="2"/>
  <c r="DK80" i="2"/>
  <c r="DL80" i="2"/>
  <c r="FP254" i="2"/>
  <c r="FQ254" i="2" s="1"/>
  <c r="FQ243" i="2"/>
  <c r="DP461" i="2"/>
  <c r="DJ461" i="2" s="1"/>
  <c r="DJ460" i="2"/>
  <c r="DK768" i="2"/>
  <c r="DM768" i="2"/>
  <c r="DN768" i="2"/>
  <c r="DO768" i="2"/>
  <c r="DL768" i="2"/>
  <c r="DJ407" i="2"/>
  <c r="DI418" i="2"/>
  <c r="DJ194" i="2"/>
  <c r="DI202" i="2"/>
  <c r="DJ202" i="2" s="1"/>
  <c r="DI838" i="7949"/>
  <c r="DJ838" i="7949"/>
  <c r="FQ135" i="2"/>
  <c r="FP146" i="2"/>
  <c r="FQ146" i="2" s="1"/>
  <c r="DM346" i="2"/>
  <c r="DO346" i="2"/>
  <c r="DN346" i="2"/>
  <c r="DL346" i="2"/>
  <c r="DK346" i="2"/>
  <c r="DJ684" i="2"/>
  <c r="DI695" i="2"/>
  <c r="FV235" i="2"/>
  <c r="FS235" i="2"/>
  <c r="FT235" i="2"/>
  <c r="FY235" i="2"/>
  <c r="FX235" i="2"/>
  <c r="FR235" i="2"/>
  <c r="FU235" i="2"/>
  <c r="FW235" i="2"/>
  <c r="DM487" i="2"/>
  <c r="DL487" i="2"/>
  <c r="DO487" i="2"/>
  <c r="DK487" i="2"/>
  <c r="DN487" i="2"/>
  <c r="DK204" i="2"/>
  <c r="DN204" i="2"/>
  <c r="DO204" i="2"/>
  <c r="DL204" i="2"/>
  <c r="DM204" i="2"/>
  <c r="DO821" i="2"/>
  <c r="DN821" i="2"/>
  <c r="DL821" i="2"/>
  <c r="DK821" i="2"/>
  <c r="DM821" i="2"/>
  <c r="DJ678" i="2"/>
  <c r="DI689" i="2"/>
  <c r="FP149" i="2"/>
  <c r="FQ149" i="2" s="1"/>
  <c r="FQ138" i="2"/>
  <c r="DP758" i="2"/>
  <c r="DJ757" i="2"/>
  <c r="FT123" i="2"/>
  <c r="FU123" i="2"/>
  <c r="FX123" i="2"/>
  <c r="FY123" i="2"/>
  <c r="FW123" i="2"/>
  <c r="FS123" i="2"/>
  <c r="FR123" i="2"/>
  <c r="FV123" i="2"/>
  <c r="DY545" i="2"/>
  <c r="DX545" i="2"/>
  <c r="DX266" i="2" l="1"/>
  <c r="DK672" i="2"/>
  <c r="DN672" i="2"/>
  <c r="DM672" i="2"/>
  <c r="DO672" i="2"/>
  <c r="DX548" i="2"/>
  <c r="ED548" i="2" s="1"/>
  <c r="DO235" i="7949"/>
  <c r="DY268" i="2"/>
  <c r="ED268" i="2" s="1"/>
  <c r="DO236" i="7949"/>
  <c r="DY568" i="2"/>
  <c r="ED568" i="2" s="1"/>
  <c r="ED582" i="2"/>
  <c r="DO285" i="7949"/>
  <c r="DJ234" i="7949"/>
  <c r="DI234" i="7949"/>
  <c r="DO306" i="7949"/>
  <c r="DO307" i="7949"/>
  <c r="DZ229" i="7949"/>
  <c r="DZ230" i="7949"/>
  <c r="DZ228" i="7949"/>
  <c r="DZ226" i="7949"/>
  <c r="DX226" i="7949" s="1"/>
  <c r="DZ227" i="7949"/>
  <c r="DJ233" i="7949"/>
  <c r="DI233" i="7949"/>
  <c r="DO284" i="7949"/>
  <c r="DY546" i="2"/>
  <c r="ED546" i="2" s="1"/>
  <c r="DX547" i="2"/>
  <c r="ED547" i="2" s="1"/>
  <c r="DO562" i="7949"/>
  <c r="DX569" i="2"/>
  <c r="ED569" i="2" s="1"/>
  <c r="DK882" i="2"/>
  <c r="DO882" i="2"/>
  <c r="DN882" i="2"/>
  <c r="DI881" i="2" s="1"/>
  <c r="AQ108" i="7950"/>
  <c r="DM882" i="2"/>
  <c r="AR108" i="7950"/>
  <c r="AT108" i="7950"/>
  <c r="AU108" i="7950" s="1"/>
  <c r="AV108" i="7950" s="1"/>
  <c r="DO561" i="7949"/>
  <c r="DO560" i="7949"/>
  <c r="E108" i="7950"/>
  <c r="I108" i="7950"/>
  <c r="BQ78" i="7949"/>
  <c r="BB78" i="7949" s="1"/>
  <c r="ED267" i="2"/>
  <c r="ED581" i="2"/>
  <c r="DO838" i="7949"/>
  <c r="BR82" i="7949"/>
  <c r="BC82" i="7949" s="1"/>
  <c r="BE82" i="7949" s="1"/>
  <c r="DO583" i="7949"/>
  <c r="DL756" i="2"/>
  <c r="DO584" i="7949"/>
  <c r="DK756" i="2"/>
  <c r="BR57" i="7949"/>
  <c r="BC57" i="7949" s="1"/>
  <c r="BE57" i="7949" s="1"/>
  <c r="DN756" i="2"/>
  <c r="DM756" i="2"/>
  <c r="ED567" i="2"/>
  <c r="DN202" i="2"/>
  <c r="DO202" i="2"/>
  <c r="DK202" i="2"/>
  <c r="DM202" i="2"/>
  <c r="DL202" i="2"/>
  <c r="DI705" i="2"/>
  <c r="DJ694" i="2"/>
  <c r="DM393" i="2"/>
  <c r="DN393" i="2"/>
  <c r="DO393" i="2"/>
  <c r="DK393" i="2"/>
  <c r="DL393" i="2"/>
  <c r="DJ413" i="2"/>
  <c r="DI424" i="2"/>
  <c r="DK381" i="2"/>
  <c r="DL381" i="2"/>
  <c r="DN381" i="2"/>
  <c r="DM381" i="2"/>
  <c r="DO381" i="2"/>
  <c r="DM110" i="2"/>
  <c r="DL110" i="2"/>
  <c r="DO110" i="2"/>
  <c r="DK110" i="2"/>
  <c r="DN110" i="2"/>
  <c r="DJ786" i="7949"/>
  <c r="DI786" i="7949"/>
  <c r="DI134" i="2"/>
  <c r="DJ123" i="2"/>
  <c r="DJ696" i="2"/>
  <c r="DI707" i="2"/>
  <c r="DV246" i="2"/>
  <c r="DV245" i="2"/>
  <c r="DV244" i="2"/>
  <c r="DV247" i="2"/>
  <c r="FW258" i="2"/>
  <c r="FV258" i="2"/>
  <c r="FY258" i="2"/>
  <c r="FU258" i="2"/>
  <c r="FR258" i="2"/>
  <c r="FX258" i="2"/>
  <c r="FT258" i="2"/>
  <c r="FS258" i="2"/>
  <c r="DK778" i="2"/>
  <c r="DM778" i="2"/>
  <c r="DN778" i="2"/>
  <c r="DL778" i="2"/>
  <c r="DO778" i="2"/>
  <c r="BQ63" i="7949"/>
  <c r="BB63" i="7949" s="1"/>
  <c r="DN847" i="2"/>
  <c r="DO847" i="2"/>
  <c r="DK847" i="2"/>
  <c r="DL847" i="2"/>
  <c r="DM847" i="2"/>
  <c r="DO829" i="2"/>
  <c r="DL829" i="2"/>
  <c r="DM829" i="2"/>
  <c r="DN829" i="2"/>
  <c r="DK829" i="2"/>
  <c r="FX147" i="2"/>
  <c r="FY147" i="2"/>
  <c r="FV147" i="2"/>
  <c r="FU147" i="2"/>
  <c r="FS147" i="2"/>
  <c r="FT147" i="2"/>
  <c r="FW147" i="2"/>
  <c r="FR147" i="2"/>
  <c r="DO682" i="2"/>
  <c r="DK682" i="2"/>
  <c r="DM682" i="2"/>
  <c r="DN682" i="2"/>
  <c r="DL682" i="2"/>
  <c r="DL103" i="2"/>
  <c r="DO103" i="2"/>
  <c r="DM103" i="2"/>
  <c r="DN103" i="2"/>
  <c r="DK103" i="2"/>
  <c r="DL851" i="2"/>
  <c r="DN851" i="2"/>
  <c r="DM851" i="2"/>
  <c r="DO851" i="2"/>
  <c r="DK851" i="2"/>
  <c r="DL774" i="2"/>
  <c r="DK774" i="2"/>
  <c r="DO774" i="2"/>
  <c r="DM774" i="2"/>
  <c r="DN774" i="2"/>
  <c r="BR85" i="7949"/>
  <c r="BC85" i="7949" s="1"/>
  <c r="BE85" i="7949" s="1"/>
  <c r="BR56" i="7949"/>
  <c r="BC56" i="7949" s="1"/>
  <c r="BE56" i="7949" s="1"/>
  <c r="FW260" i="2"/>
  <c r="FR260" i="2"/>
  <c r="FS260" i="2"/>
  <c r="FV260" i="2"/>
  <c r="FX260" i="2"/>
  <c r="FT260" i="2"/>
  <c r="FY260" i="2"/>
  <c r="FU260" i="2"/>
  <c r="AP61" i="7950"/>
  <c r="DL757" i="2"/>
  <c r="DN757" i="2"/>
  <c r="DM757" i="2"/>
  <c r="DK757" i="2"/>
  <c r="DO757" i="2"/>
  <c r="DJ115" i="2"/>
  <c r="DI126" i="2"/>
  <c r="DI403" i="2"/>
  <c r="DJ392" i="2"/>
  <c r="DI132" i="2"/>
  <c r="DJ121" i="2"/>
  <c r="DZ783" i="7949"/>
  <c r="DZ782" i="7949"/>
  <c r="DZ780" i="7949"/>
  <c r="DX780" i="7949" s="1"/>
  <c r="DZ781" i="7949"/>
  <c r="DZ784" i="7949"/>
  <c r="BR83" i="7949"/>
  <c r="BC83" i="7949" s="1"/>
  <c r="BE83" i="7949" s="1"/>
  <c r="DI832" i="2"/>
  <c r="DJ826" i="2"/>
  <c r="DK685" i="2"/>
  <c r="DM685" i="2"/>
  <c r="DN685" i="2"/>
  <c r="DL685" i="2"/>
  <c r="DO685" i="2"/>
  <c r="DM775" i="2"/>
  <c r="DK775" i="2"/>
  <c r="DL775" i="2"/>
  <c r="DO775" i="2"/>
  <c r="DN775" i="2"/>
  <c r="BR78" i="7949"/>
  <c r="BC78" i="7949" s="1"/>
  <c r="BE78" i="7949" s="1"/>
  <c r="BQ81" i="7949"/>
  <c r="BB81" i="7949" s="1"/>
  <c r="DI127" i="2"/>
  <c r="DJ116" i="2"/>
  <c r="DJ786" i="2"/>
  <c r="DI794" i="2"/>
  <c r="BQ56" i="7949"/>
  <c r="BB56" i="7949" s="1"/>
  <c r="DP849" i="2"/>
  <c r="DJ849" i="2" s="1"/>
  <c r="DJ848" i="2"/>
  <c r="FY148" i="2"/>
  <c r="FV148" i="2"/>
  <c r="FS148" i="2"/>
  <c r="FR148" i="2"/>
  <c r="FU148" i="2"/>
  <c r="FW148" i="2"/>
  <c r="FX148" i="2"/>
  <c r="FT148" i="2"/>
  <c r="DI841" i="2"/>
  <c r="DJ841" i="2" s="1"/>
  <c r="DJ835" i="2"/>
  <c r="FX136" i="2"/>
  <c r="FU136" i="2"/>
  <c r="FW136" i="2"/>
  <c r="FV136" i="2"/>
  <c r="FR136" i="2"/>
  <c r="FT136" i="2"/>
  <c r="FS136" i="2"/>
  <c r="FY136" i="2"/>
  <c r="DJ693" i="2"/>
  <c r="DI704" i="2"/>
  <c r="DJ114" i="2"/>
  <c r="DI125" i="2"/>
  <c r="DL681" i="2"/>
  <c r="DN681" i="2"/>
  <c r="DO681" i="2"/>
  <c r="DK681" i="2"/>
  <c r="DM681" i="2"/>
  <c r="DI790" i="2"/>
  <c r="DJ782" i="2"/>
  <c r="DL686" i="2"/>
  <c r="DK686" i="2"/>
  <c r="DN686" i="2"/>
  <c r="DO686" i="2"/>
  <c r="DM686" i="2"/>
  <c r="DK814" i="2"/>
  <c r="DL814" i="2"/>
  <c r="DO814" i="2"/>
  <c r="DM814" i="2"/>
  <c r="DN814" i="2"/>
  <c r="FX249" i="2"/>
  <c r="FY249" i="2"/>
  <c r="FV249" i="2"/>
  <c r="FU249" i="2"/>
  <c r="FT249" i="2"/>
  <c r="FR249" i="2"/>
  <c r="FW249" i="2"/>
  <c r="FS249" i="2"/>
  <c r="DK347" i="2"/>
  <c r="DL347" i="2"/>
  <c r="DM347" i="2"/>
  <c r="DN347" i="2"/>
  <c r="DO347" i="2"/>
  <c r="DM194" i="2"/>
  <c r="DO194" i="2"/>
  <c r="DK194" i="2"/>
  <c r="DL194" i="2"/>
  <c r="DN194" i="2"/>
  <c r="BQ54" i="7949"/>
  <c r="BB54" i="7949" s="1"/>
  <c r="DP759" i="2"/>
  <c r="DJ758" i="2"/>
  <c r="BR87" i="7949"/>
  <c r="BC87" i="7949" s="1"/>
  <c r="BE87" i="7949" s="1"/>
  <c r="DI429" i="2"/>
  <c r="DJ418" i="2"/>
  <c r="AP45" i="7950"/>
  <c r="DO104" i="2"/>
  <c r="DN104" i="2"/>
  <c r="DL104" i="2"/>
  <c r="DK104" i="2"/>
  <c r="DM104" i="2"/>
  <c r="BR55" i="7949"/>
  <c r="BC55" i="7949" s="1"/>
  <c r="BE55" i="7949" s="1"/>
  <c r="DK815" i="2"/>
  <c r="DN815" i="2"/>
  <c r="DO815" i="2"/>
  <c r="DM815" i="2"/>
  <c r="DL815" i="2"/>
  <c r="DK820" i="2"/>
  <c r="DO820" i="2"/>
  <c r="DM820" i="2"/>
  <c r="DN820" i="2"/>
  <c r="DL820" i="2"/>
  <c r="BQ61" i="7949"/>
  <c r="BB61" i="7949" s="1"/>
  <c r="DJ783" i="2"/>
  <c r="DI791" i="2"/>
  <c r="DN111" i="2"/>
  <c r="DO111" i="2"/>
  <c r="DM111" i="2"/>
  <c r="DL111" i="2"/>
  <c r="DK111" i="2"/>
  <c r="DL399" i="2"/>
  <c r="DO399" i="2"/>
  <c r="DK399" i="2"/>
  <c r="DN399" i="2"/>
  <c r="DM399" i="2"/>
  <c r="DL105" i="2"/>
  <c r="DM105" i="2"/>
  <c r="DN105" i="2"/>
  <c r="DK105" i="2"/>
  <c r="DO105" i="2"/>
  <c r="BR63" i="7949"/>
  <c r="BC63" i="7949" s="1"/>
  <c r="BE63" i="7949" s="1"/>
  <c r="FU137" i="2"/>
  <c r="FS137" i="2"/>
  <c r="FR137" i="2"/>
  <c r="FT137" i="2"/>
  <c r="FX137" i="2"/>
  <c r="FY137" i="2"/>
  <c r="FV137" i="2"/>
  <c r="FW137" i="2"/>
  <c r="DM646" i="2"/>
  <c r="DN646" i="2"/>
  <c r="DL646" i="2"/>
  <c r="DO646" i="2"/>
  <c r="DK646" i="2"/>
  <c r="DJ513" i="7949"/>
  <c r="DI513" i="7949"/>
  <c r="DI422" i="2"/>
  <c r="DJ411" i="2"/>
  <c r="FW251" i="2"/>
  <c r="FS251" i="2"/>
  <c r="FV251" i="2"/>
  <c r="FY251" i="2"/>
  <c r="FU251" i="2"/>
  <c r="FR251" i="2"/>
  <c r="FT251" i="2"/>
  <c r="FX251" i="2"/>
  <c r="DI512" i="2"/>
  <c r="DJ692" i="2"/>
  <c r="DI703" i="2"/>
  <c r="DK830" i="2"/>
  <c r="DN830" i="2"/>
  <c r="DO830" i="2"/>
  <c r="DL830" i="2"/>
  <c r="DM830" i="2"/>
  <c r="DJ511" i="7949"/>
  <c r="DI511" i="7949"/>
  <c r="DO837" i="7949"/>
  <c r="DI708" i="2"/>
  <c r="DJ697" i="2"/>
  <c r="DP349" i="2"/>
  <c r="DJ348" i="2"/>
  <c r="FY254" i="2"/>
  <c r="FW254" i="2"/>
  <c r="FX254" i="2"/>
  <c r="FU254" i="2"/>
  <c r="FS254" i="2"/>
  <c r="FT254" i="2"/>
  <c r="FR254" i="2"/>
  <c r="FV254" i="2"/>
  <c r="BR81" i="7949"/>
  <c r="BC81" i="7949" s="1"/>
  <c r="BE81" i="7949" s="1"/>
  <c r="BQ60" i="7949"/>
  <c r="BB60" i="7949" s="1"/>
  <c r="FS138" i="2"/>
  <c r="FY138" i="2"/>
  <c r="FV138" i="2"/>
  <c r="FW138" i="2"/>
  <c r="FU138" i="2"/>
  <c r="FX138" i="2"/>
  <c r="FT138" i="2"/>
  <c r="FR138" i="2"/>
  <c r="BR84" i="7949"/>
  <c r="BC84" i="7949" s="1"/>
  <c r="BE84" i="7949" s="1"/>
  <c r="DK407" i="2"/>
  <c r="DM407" i="2"/>
  <c r="DN407" i="2"/>
  <c r="DO407" i="2"/>
  <c r="DL407" i="2"/>
  <c r="DM460" i="2"/>
  <c r="DL460" i="2"/>
  <c r="DK460" i="2"/>
  <c r="DN460" i="2"/>
  <c r="DO460" i="2"/>
  <c r="DI789" i="7949"/>
  <c r="DJ789" i="7949"/>
  <c r="FV257" i="2"/>
  <c r="FS257" i="2"/>
  <c r="FY257" i="2"/>
  <c r="FR257" i="2"/>
  <c r="FT257" i="2"/>
  <c r="FU257" i="2"/>
  <c r="FW257" i="2"/>
  <c r="FX257" i="2"/>
  <c r="BQ59" i="7949"/>
  <c r="BB59" i="7949" s="1"/>
  <c r="DP817" i="2"/>
  <c r="DJ816" i="2"/>
  <c r="DI119" i="2"/>
  <c r="DJ108" i="2"/>
  <c r="DI789" i="2"/>
  <c r="DJ781" i="2"/>
  <c r="DI133" i="2"/>
  <c r="DJ122" i="2"/>
  <c r="DK857" i="2"/>
  <c r="DM857" i="2"/>
  <c r="DL857" i="2"/>
  <c r="DN857" i="2"/>
  <c r="DO857" i="2"/>
  <c r="BQ55" i="7949"/>
  <c r="BB55" i="7949" s="1"/>
  <c r="DI421" i="2"/>
  <c r="DJ410" i="2"/>
  <c r="DM679" i="2"/>
  <c r="DN679" i="2"/>
  <c r="DO679" i="2"/>
  <c r="DK679" i="2"/>
  <c r="DL679" i="2"/>
  <c r="BR59" i="7949"/>
  <c r="BC59" i="7949" s="1"/>
  <c r="BE59" i="7949" s="1"/>
  <c r="FQ141" i="2"/>
  <c r="DP648" i="2"/>
  <c r="DJ647" i="2"/>
  <c r="DL400" i="2"/>
  <c r="DO400" i="2"/>
  <c r="DM400" i="2"/>
  <c r="DK400" i="2"/>
  <c r="DN400" i="2"/>
  <c r="BR62" i="7949"/>
  <c r="BC62" i="7949" s="1"/>
  <c r="BE62" i="7949" s="1"/>
  <c r="FQ262" i="2"/>
  <c r="BQ57" i="7949"/>
  <c r="BB57" i="7949" s="1"/>
  <c r="BQ82" i="7949"/>
  <c r="BB82" i="7949" s="1"/>
  <c r="BQ87" i="7949"/>
  <c r="BB87" i="7949" s="1"/>
  <c r="BQ84" i="7949"/>
  <c r="BB84" i="7949" s="1"/>
  <c r="BR61" i="7949"/>
  <c r="BC61" i="7949" s="1"/>
  <c r="BE61" i="7949" s="1"/>
  <c r="FV244" i="2"/>
  <c r="FS244" i="2"/>
  <c r="FU244" i="2"/>
  <c r="FW244" i="2"/>
  <c r="FX244" i="2"/>
  <c r="FR244" i="2"/>
  <c r="FY244" i="2"/>
  <c r="FT244" i="2"/>
  <c r="DI842" i="2"/>
  <c r="DJ842" i="2" s="1"/>
  <c r="DJ836" i="2"/>
  <c r="FT261" i="2"/>
  <c r="FW261" i="2"/>
  <c r="FV261" i="2"/>
  <c r="FR261" i="2"/>
  <c r="FY261" i="2"/>
  <c r="FX261" i="2"/>
  <c r="FS261" i="2"/>
  <c r="FU261" i="2"/>
  <c r="FW149" i="2"/>
  <c r="FV149" i="2"/>
  <c r="FY149" i="2"/>
  <c r="FT149" i="2"/>
  <c r="FS149" i="2"/>
  <c r="FR149" i="2"/>
  <c r="FX149" i="2"/>
  <c r="FU149" i="2"/>
  <c r="DK461" i="2"/>
  <c r="DL461" i="2"/>
  <c r="DM461" i="2"/>
  <c r="DN461" i="2"/>
  <c r="DO461" i="2"/>
  <c r="DK97" i="2"/>
  <c r="DM97" i="2"/>
  <c r="DL97" i="2"/>
  <c r="DO97" i="2"/>
  <c r="DN97" i="2"/>
  <c r="DO773" i="2"/>
  <c r="DK773" i="2"/>
  <c r="DN773" i="2"/>
  <c r="DL773" i="2"/>
  <c r="DM773" i="2"/>
  <c r="DL858" i="2"/>
  <c r="DK858" i="2"/>
  <c r="DN858" i="2"/>
  <c r="DM858" i="2"/>
  <c r="DO858" i="2"/>
  <c r="DI788" i="7949"/>
  <c r="DJ788" i="7949"/>
  <c r="DM862" i="2"/>
  <c r="DK862" i="2"/>
  <c r="DO862" i="2"/>
  <c r="DL862" i="2"/>
  <c r="DN862" i="2"/>
  <c r="BQ83" i="7949"/>
  <c r="BB83" i="7949" s="1"/>
  <c r="BQ80" i="7949"/>
  <c r="BB80" i="7949" s="1"/>
  <c r="BR58" i="7949"/>
  <c r="BC58" i="7949" s="1"/>
  <c r="BE58" i="7949" s="1"/>
  <c r="DI701" i="2"/>
  <c r="DJ690" i="2"/>
  <c r="FY130" i="2"/>
  <c r="FS130" i="2"/>
  <c r="FV130" i="2"/>
  <c r="FT130" i="2"/>
  <c r="FU130" i="2"/>
  <c r="FW130" i="2"/>
  <c r="FX130" i="2"/>
  <c r="FR130" i="2"/>
  <c r="FY144" i="2"/>
  <c r="FX144" i="2"/>
  <c r="FW144" i="2"/>
  <c r="FT144" i="2"/>
  <c r="FS144" i="2"/>
  <c r="FV144" i="2"/>
  <c r="FU144" i="2"/>
  <c r="FR144" i="2"/>
  <c r="FT256" i="2"/>
  <c r="FR256" i="2"/>
  <c r="FS256" i="2"/>
  <c r="FW256" i="2"/>
  <c r="FY256" i="2"/>
  <c r="FU256" i="2"/>
  <c r="FV256" i="2"/>
  <c r="FX256" i="2"/>
  <c r="FS255" i="2"/>
  <c r="FT255" i="2"/>
  <c r="FR255" i="2"/>
  <c r="FW255" i="2"/>
  <c r="FU255" i="2"/>
  <c r="FX255" i="2"/>
  <c r="FY255" i="2"/>
  <c r="FV255" i="2"/>
  <c r="BR79" i="7949"/>
  <c r="BC79" i="7949" s="1"/>
  <c r="BE79" i="7949" s="1"/>
  <c r="DK405" i="2"/>
  <c r="DO405" i="2"/>
  <c r="DM405" i="2"/>
  <c r="DN405" i="2"/>
  <c r="DL405" i="2"/>
  <c r="DO666" i="2"/>
  <c r="DL666" i="2"/>
  <c r="DM666" i="2"/>
  <c r="DN666" i="2"/>
  <c r="DK666" i="2"/>
  <c r="FU250" i="2"/>
  <c r="FX250" i="2"/>
  <c r="FS250" i="2"/>
  <c r="FY250" i="2"/>
  <c r="FR250" i="2"/>
  <c r="FV250" i="2"/>
  <c r="FT250" i="2"/>
  <c r="FW250" i="2"/>
  <c r="DL678" i="2"/>
  <c r="DM678" i="2"/>
  <c r="DK678" i="2"/>
  <c r="DN678" i="2"/>
  <c r="DO678" i="2"/>
  <c r="DI706" i="2"/>
  <c r="DJ695" i="2"/>
  <c r="FX146" i="2"/>
  <c r="FW146" i="2"/>
  <c r="FR146" i="2"/>
  <c r="FY146" i="2"/>
  <c r="FS146" i="2"/>
  <c r="FU146" i="2"/>
  <c r="FT146" i="2"/>
  <c r="FV146" i="2"/>
  <c r="FX246" i="2"/>
  <c r="FR246" i="2"/>
  <c r="FY246" i="2"/>
  <c r="FS246" i="2"/>
  <c r="FT246" i="2"/>
  <c r="FV246" i="2"/>
  <c r="FU246" i="2"/>
  <c r="FW246" i="2"/>
  <c r="DO684" i="2"/>
  <c r="DL684" i="2"/>
  <c r="DM684" i="2"/>
  <c r="DN684" i="2"/>
  <c r="DK684" i="2"/>
  <c r="FV135" i="2"/>
  <c r="FU135" i="2"/>
  <c r="FR135" i="2"/>
  <c r="FY135" i="2"/>
  <c r="FW135" i="2"/>
  <c r="FT135" i="2"/>
  <c r="FS135" i="2"/>
  <c r="FX135" i="2"/>
  <c r="FS134" i="2"/>
  <c r="FR134" i="2"/>
  <c r="FW134" i="2"/>
  <c r="FV134" i="2"/>
  <c r="FX134" i="2"/>
  <c r="FT134" i="2"/>
  <c r="FU134" i="2"/>
  <c r="FY134" i="2"/>
  <c r="DM387" i="2"/>
  <c r="DN387" i="2"/>
  <c r="DL387" i="2"/>
  <c r="DK387" i="2"/>
  <c r="DO387" i="2"/>
  <c r="DN503" i="2"/>
  <c r="DO503" i="2"/>
  <c r="DL503" i="2"/>
  <c r="DK503" i="2"/>
  <c r="DM503" i="2"/>
  <c r="DK91" i="2"/>
  <c r="DL91" i="2"/>
  <c r="DO91" i="2"/>
  <c r="DM91" i="2"/>
  <c r="DN91" i="2"/>
  <c r="FV143" i="2"/>
  <c r="FW143" i="2"/>
  <c r="FR143" i="2"/>
  <c r="FX143" i="2"/>
  <c r="FT143" i="2"/>
  <c r="FS143" i="2"/>
  <c r="FY143" i="2"/>
  <c r="FU143" i="2"/>
  <c r="BR54" i="7949"/>
  <c r="BC54" i="7949" s="1"/>
  <c r="BE54" i="7949" s="1"/>
  <c r="DM863" i="2"/>
  <c r="DK863" i="2"/>
  <c r="DO863" i="2"/>
  <c r="DL863" i="2"/>
  <c r="DN863" i="2"/>
  <c r="DI211" i="2"/>
  <c r="BQ85" i="7949"/>
  <c r="BB85" i="7949" s="1"/>
  <c r="DJ509" i="7949"/>
  <c r="DI509" i="7949"/>
  <c r="FU139" i="2"/>
  <c r="FX139" i="2"/>
  <c r="FY139" i="2"/>
  <c r="FS139" i="2"/>
  <c r="FT139" i="2"/>
  <c r="FR139" i="2"/>
  <c r="FW139" i="2"/>
  <c r="FV139" i="2"/>
  <c r="FV133" i="2"/>
  <c r="FY133" i="2"/>
  <c r="FR133" i="2"/>
  <c r="FS133" i="2"/>
  <c r="FT133" i="2"/>
  <c r="FW133" i="2"/>
  <c r="FX133" i="2"/>
  <c r="FU133" i="2"/>
  <c r="DJ117" i="2"/>
  <c r="DI128" i="2"/>
  <c r="FW245" i="2"/>
  <c r="FR245" i="2"/>
  <c r="FV245" i="2"/>
  <c r="FS245" i="2"/>
  <c r="FX245" i="2"/>
  <c r="FT245" i="2"/>
  <c r="FY245" i="2"/>
  <c r="FU245" i="2"/>
  <c r="DI427" i="2"/>
  <c r="DJ416" i="2"/>
  <c r="ED266" i="2"/>
  <c r="DJ677" i="2"/>
  <c r="DI688" i="2"/>
  <c r="DI512" i="7949"/>
  <c r="DJ512" i="7949"/>
  <c r="BQ86" i="7949"/>
  <c r="BB86" i="7949" s="1"/>
  <c r="FX145" i="2"/>
  <c r="FY145" i="2"/>
  <c r="FS145" i="2"/>
  <c r="FV145" i="2"/>
  <c r="FR145" i="2"/>
  <c r="FU145" i="2"/>
  <c r="FW145" i="2"/>
  <c r="FT145" i="2"/>
  <c r="DI839" i="2"/>
  <c r="DJ839" i="2" s="1"/>
  <c r="DJ833" i="2"/>
  <c r="BR80" i="7949"/>
  <c r="BC80" i="7949" s="1"/>
  <c r="BE80" i="7949" s="1"/>
  <c r="BQ58" i="7949"/>
  <c r="BB58" i="7949" s="1"/>
  <c r="DL827" i="2"/>
  <c r="DM827" i="2"/>
  <c r="DN827" i="2"/>
  <c r="DO827" i="2"/>
  <c r="DK827" i="2"/>
  <c r="ED545" i="2"/>
  <c r="DI700" i="2"/>
  <c r="DJ689" i="2"/>
  <c r="FU243" i="2"/>
  <c r="FX243" i="2"/>
  <c r="FR243" i="2"/>
  <c r="FW243" i="2"/>
  <c r="FT243" i="2"/>
  <c r="FS243" i="2"/>
  <c r="FV243" i="2"/>
  <c r="FY243" i="2"/>
  <c r="DI780" i="2"/>
  <c r="DJ772" i="2"/>
  <c r="FX131" i="2"/>
  <c r="FU131" i="2"/>
  <c r="FW131" i="2"/>
  <c r="FR131" i="2"/>
  <c r="FT131" i="2"/>
  <c r="FY131" i="2"/>
  <c r="FV131" i="2"/>
  <c r="FS131" i="2"/>
  <c r="DJ398" i="2"/>
  <c r="DI409" i="2"/>
  <c r="DO495" i="2"/>
  <c r="DL495" i="2"/>
  <c r="DK495" i="2"/>
  <c r="DM495" i="2"/>
  <c r="DN495" i="2"/>
  <c r="DO109" i="2"/>
  <c r="DL109" i="2"/>
  <c r="DM109" i="2"/>
  <c r="DN109" i="2"/>
  <c r="DK109" i="2"/>
  <c r="DI113" i="2"/>
  <c r="DJ102" i="2"/>
  <c r="FT132" i="2"/>
  <c r="FY132" i="2"/>
  <c r="FW132" i="2"/>
  <c r="FR132" i="2"/>
  <c r="FU132" i="2"/>
  <c r="FS132" i="2"/>
  <c r="FV132" i="2"/>
  <c r="FX132" i="2"/>
  <c r="DM159" i="2"/>
  <c r="DK159" i="2"/>
  <c r="DO159" i="2"/>
  <c r="DN159" i="2"/>
  <c r="DL159" i="2"/>
  <c r="DI840" i="2"/>
  <c r="DJ840" i="2" s="1"/>
  <c r="DJ834" i="2"/>
  <c r="DZ507" i="7949"/>
  <c r="DZ504" i="7949"/>
  <c r="DZ505" i="7949"/>
  <c r="DZ506" i="7949"/>
  <c r="DZ503" i="7949"/>
  <c r="DX503" i="7949" s="1"/>
  <c r="DL864" i="2"/>
  <c r="DN864" i="2"/>
  <c r="DM864" i="2"/>
  <c r="DK864" i="2"/>
  <c r="DO864" i="2"/>
  <c r="DI790" i="7949"/>
  <c r="DJ790" i="7949"/>
  <c r="DI702" i="2"/>
  <c r="DJ691" i="2"/>
  <c r="FW150" i="2"/>
  <c r="FS150" i="2"/>
  <c r="FV150" i="2"/>
  <c r="FU150" i="2"/>
  <c r="FT150" i="2"/>
  <c r="FY150" i="2"/>
  <c r="FX150" i="2"/>
  <c r="FR150" i="2"/>
  <c r="FT242" i="2"/>
  <c r="FS242" i="2"/>
  <c r="FU242" i="2"/>
  <c r="FR242" i="2"/>
  <c r="FW242" i="2"/>
  <c r="FY242" i="2"/>
  <c r="FV242" i="2"/>
  <c r="FX242" i="2"/>
  <c r="DK47" i="2"/>
  <c r="DN47" i="2"/>
  <c r="DO47" i="2"/>
  <c r="DM47" i="2"/>
  <c r="DL47" i="2"/>
  <c r="DJ787" i="7949"/>
  <c r="DI787" i="7949"/>
  <c r="DO777" i="2"/>
  <c r="DM777" i="2"/>
  <c r="DK777" i="2"/>
  <c r="DN777" i="2"/>
  <c r="DL777" i="2"/>
  <c r="DM106" i="2"/>
  <c r="DK106" i="2"/>
  <c r="DO106" i="2"/>
  <c r="DL106" i="2"/>
  <c r="DN106" i="2"/>
  <c r="DJ412" i="2"/>
  <c r="DI423" i="2"/>
  <c r="DL846" i="2"/>
  <c r="DN846" i="2"/>
  <c r="DO846" i="2"/>
  <c r="DK846" i="2"/>
  <c r="DM846" i="2"/>
  <c r="FY259" i="2"/>
  <c r="FV259" i="2"/>
  <c r="FT259" i="2"/>
  <c r="FX259" i="2"/>
  <c r="FS259" i="2"/>
  <c r="FU259" i="2"/>
  <c r="FW259" i="2"/>
  <c r="FR259" i="2"/>
  <c r="DJ784" i="2"/>
  <c r="DI792" i="2"/>
  <c r="DK406" i="2"/>
  <c r="DN406" i="2"/>
  <c r="DO406" i="2"/>
  <c r="DM406" i="2"/>
  <c r="DL406" i="2"/>
  <c r="DO839" i="7949"/>
  <c r="BR60" i="7949"/>
  <c r="BC60" i="7949" s="1"/>
  <c r="BE60" i="7949" s="1"/>
  <c r="DO764" i="2"/>
  <c r="DL764" i="2"/>
  <c r="DN764" i="2"/>
  <c r="DM764" i="2"/>
  <c r="DK764" i="2"/>
  <c r="FW142" i="2"/>
  <c r="FY142" i="2"/>
  <c r="FV142" i="2"/>
  <c r="FX142" i="2"/>
  <c r="FT142" i="2"/>
  <c r="FR142" i="2"/>
  <c r="FU142" i="2"/>
  <c r="FS142" i="2"/>
  <c r="DM683" i="2"/>
  <c r="DO683" i="2"/>
  <c r="DK683" i="2"/>
  <c r="DN683" i="2"/>
  <c r="DL683" i="2"/>
  <c r="DJ404" i="2"/>
  <c r="DI415" i="2"/>
  <c r="DI131" i="2"/>
  <c r="DJ120" i="2"/>
  <c r="DM402" i="2"/>
  <c r="DO402" i="2"/>
  <c r="DN402" i="2"/>
  <c r="DL402" i="2"/>
  <c r="DK402" i="2"/>
  <c r="DN112" i="2"/>
  <c r="DK112" i="2"/>
  <c r="DO112" i="2"/>
  <c r="DL112" i="2"/>
  <c r="DM112" i="2"/>
  <c r="DO160" i="2"/>
  <c r="DL160" i="2"/>
  <c r="DK160" i="2"/>
  <c r="DM160" i="2"/>
  <c r="DN160" i="2"/>
  <c r="DL828" i="2"/>
  <c r="DK828" i="2"/>
  <c r="DM828" i="2"/>
  <c r="DO828" i="2"/>
  <c r="DN828" i="2"/>
  <c r="DI510" i="7949"/>
  <c r="DJ510" i="7949"/>
  <c r="BQ62" i="7949"/>
  <c r="BB62" i="7949" s="1"/>
  <c r="FS247" i="2"/>
  <c r="FX247" i="2"/>
  <c r="FU247" i="2"/>
  <c r="FT247" i="2"/>
  <c r="FY247" i="2"/>
  <c r="FV247" i="2"/>
  <c r="FW247" i="2"/>
  <c r="FR247" i="2"/>
  <c r="BQ79" i="7949"/>
  <c r="BB79" i="7949" s="1"/>
  <c r="DN859" i="2"/>
  <c r="DK859" i="2"/>
  <c r="DM859" i="2"/>
  <c r="DO859" i="2"/>
  <c r="DL859" i="2"/>
  <c r="BR86" i="7949"/>
  <c r="BC86" i="7949" s="1"/>
  <c r="BE86" i="7949" s="1"/>
  <c r="DN680" i="2"/>
  <c r="DK680" i="2"/>
  <c r="DL680" i="2"/>
  <c r="DO680" i="2"/>
  <c r="DM680" i="2"/>
  <c r="FY253" i="2"/>
  <c r="FR253" i="2"/>
  <c r="FT253" i="2"/>
  <c r="FU253" i="2"/>
  <c r="FX253" i="2"/>
  <c r="FW253" i="2"/>
  <c r="FS253" i="2"/>
  <c r="FV253" i="2"/>
  <c r="DP49" i="2"/>
  <c r="DJ48" i="2"/>
  <c r="DI793" i="2"/>
  <c r="DJ785" i="2"/>
  <c r="DJ856" i="2"/>
  <c r="DI861" i="2"/>
  <c r="DJ861" i="2" s="1"/>
  <c r="DI867" i="2"/>
  <c r="DM401" i="2"/>
  <c r="DK401" i="2"/>
  <c r="DO401" i="2"/>
  <c r="DN401" i="2"/>
  <c r="DL401" i="2"/>
  <c r="I124" i="7950"/>
  <c r="AR124" i="7950"/>
  <c r="G124" i="7950"/>
  <c r="AT124" i="7950"/>
  <c r="AU124" i="7950" s="1"/>
  <c r="E124" i="7950"/>
  <c r="AQ124" i="7950"/>
  <c r="FV248" i="2"/>
  <c r="FY248" i="2"/>
  <c r="FT248" i="2"/>
  <c r="FS248" i="2"/>
  <c r="FR248" i="2"/>
  <c r="FX248" i="2"/>
  <c r="FW248" i="2"/>
  <c r="FU248" i="2"/>
  <c r="DK776" i="2"/>
  <c r="DL776" i="2"/>
  <c r="DM776" i="2"/>
  <c r="DO776" i="2"/>
  <c r="DN776" i="2"/>
  <c r="DJ417" i="2"/>
  <c r="DI428" i="2"/>
  <c r="BD58" i="7949" l="1"/>
  <c r="DX230" i="7949"/>
  <c r="BD55" i="7949"/>
  <c r="DO234" i="7949"/>
  <c r="DX228" i="7949"/>
  <c r="DO233" i="7949"/>
  <c r="DX227" i="7949"/>
  <c r="DX229" i="7949"/>
  <c r="BD85" i="7949"/>
  <c r="BD78" i="7949"/>
  <c r="K108" i="7950"/>
  <c r="BD82" i="7949"/>
  <c r="BD62" i="7949"/>
  <c r="DX505" i="7949"/>
  <c r="BD83" i="7949"/>
  <c r="BD57" i="7949"/>
  <c r="BD56" i="7949"/>
  <c r="DX783" i="7949"/>
  <c r="DO788" i="7949"/>
  <c r="DX784" i="7949"/>
  <c r="BD84" i="7949"/>
  <c r="DX781" i="7949"/>
  <c r="DO786" i="7949"/>
  <c r="BD80" i="7949"/>
  <c r="BD79" i="7949"/>
  <c r="DO787" i="7949"/>
  <c r="DI153" i="2"/>
  <c r="DV157" i="2" s="1"/>
  <c r="BD87" i="7949"/>
  <c r="DO509" i="7949"/>
  <c r="BD59" i="7949"/>
  <c r="DO790" i="7949"/>
  <c r="DO513" i="7949"/>
  <c r="DP50" i="2"/>
  <c r="DJ49" i="2"/>
  <c r="FY262" i="2"/>
  <c r="FS262" i="2"/>
  <c r="FV262" i="2"/>
  <c r="FX262" i="2"/>
  <c r="FT262" i="2"/>
  <c r="FR262" i="2"/>
  <c r="FW262" i="2"/>
  <c r="FU262" i="2"/>
  <c r="DP649" i="2"/>
  <c r="DJ648" i="2"/>
  <c r="DV516" i="2"/>
  <c r="DV513" i="2"/>
  <c r="DV514" i="2"/>
  <c r="DV515" i="2"/>
  <c r="DV517" i="2"/>
  <c r="AT45" i="7950"/>
  <c r="AU45" i="7950" s="1"/>
  <c r="AR45" i="7950"/>
  <c r="I45" i="7950"/>
  <c r="E45" i="7950"/>
  <c r="AQ45" i="7950"/>
  <c r="G45" i="7950"/>
  <c r="AT61" i="7950"/>
  <c r="AU61" i="7950" s="1"/>
  <c r="AQ61" i="7950"/>
  <c r="E61" i="7950"/>
  <c r="AR61" i="7950"/>
  <c r="I61" i="7950"/>
  <c r="G61" i="7950"/>
  <c r="DV869" i="2"/>
  <c r="DV868" i="2"/>
  <c r="DV870" i="2"/>
  <c r="DI142" i="2"/>
  <c r="DJ142" i="2" s="1"/>
  <c r="DJ131" i="2"/>
  <c r="DX506" i="7949"/>
  <c r="DK398" i="2"/>
  <c r="DL398" i="2"/>
  <c r="DM398" i="2"/>
  <c r="DN398" i="2"/>
  <c r="DO398" i="2"/>
  <c r="BD86" i="7949"/>
  <c r="DI139" i="2"/>
  <c r="DJ128" i="2"/>
  <c r="DL836" i="2"/>
  <c r="DO836" i="2"/>
  <c r="DM836" i="2"/>
  <c r="DK836" i="2"/>
  <c r="DN836" i="2"/>
  <c r="FR141" i="2"/>
  <c r="FS141" i="2"/>
  <c r="FV141" i="2"/>
  <c r="FY141" i="2"/>
  <c r="FU141" i="2"/>
  <c r="FX141" i="2"/>
  <c r="FW141" i="2"/>
  <c r="FT141" i="2"/>
  <c r="DI432" i="2"/>
  <c r="DJ421" i="2"/>
  <c r="DJ133" i="2"/>
  <c r="DI144" i="2"/>
  <c r="DJ144" i="2" s="1"/>
  <c r="DL348" i="2"/>
  <c r="DK348" i="2"/>
  <c r="DO348" i="2"/>
  <c r="DM348" i="2"/>
  <c r="DN348" i="2"/>
  <c r="DO411" i="2"/>
  <c r="DK411" i="2"/>
  <c r="DL411" i="2"/>
  <c r="DN411" i="2"/>
  <c r="DM411" i="2"/>
  <c r="DO841" i="2"/>
  <c r="DM841" i="2"/>
  <c r="DK841" i="2"/>
  <c r="DN841" i="2"/>
  <c r="DL841" i="2"/>
  <c r="DI838" i="2"/>
  <c r="DJ838" i="2" s="1"/>
  <c r="DJ832" i="2"/>
  <c r="DM121" i="2"/>
  <c r="DL121" i="2"/>
  <c r="DO121" i="2"/>
  <c r="DK121" i="2"/>
  <c r="DN121" i="2"/>
  <c r="DI718" i="2"/>
  <c r="DJ707" i="2"/>
  <c r="DJ424" i="2"/>
  <c r="DI435" i="2"/>
  <c r="DI716" i="2"/>
  <c r="DJ705" i="2"/>
  <c r="DL120" i="2"/>
  <c r="DK120" i="2"/>
  <c r="DN120" i="2"/>
  <c r="DO120" i="2"/>
  <c r="DM120" i="2"/>
  <c r="DI713" i="2"/>
  <c r="DJ702" i="2"/>
  <c r="DJ409" i="2"/>
  <c r="DI420" i="2"/>
  <c r="DY246" i="2"/>
  <c r="DX246" i="2"/>
  <c r="DO772" i="2"/>
  <c r="DK772" i="2"/>
  <c r="DN772" i="2"/>
  <c r="DL772" i="2"/>
  <c r="DM772" i="2"/>
  <c r="DM117" i="2"/>
  <c r="DO117" i="2"/>
  <c r="DL117" i="2"/>
  <c r="DN117" i="2"/>
  <c r="DK117" i="2"/>
  <c r="DM842" i="2"/>
  <c r="DN842" i="2"/>
  <c r="DL842" i="2"/>
  <c r="DK842" i="2"/>
  <c r="DO842" i="2"/>
  <c r="DL781" i="2"/>
  <c r="DK781" i="2"/>
  <c r="DM781" i="2"/>
  <c r="DN781" i="2"/>
  <c r="DO781" i="2"/>
  <c r="DP350" i="2"/>
  <c r="DJ349" i="2"/>
  <c r="DI433" i="2"/>
  <c r="DJ422" i="2"/>
  <c r="DN418" i="2"/>
  <c r="DO418" i="2"/>
  <c r="DK418" i="2"/>
  <c r="DM418" i="2"/>
  <c r="DL418" i="2"/>
  <c r="DO848" i="2"/>
  <c r="DK848" i="2"/>
  <c r="DM848" i="2"/>
  <c r="DN848" i="2"/>
  <c r="DL848" i="2"/>
  <c r="DI143" i="2"/>
  <c r="DJ143" i="2" s="1"/>
  <c r="DJ132" i="2"/>
  <c r="BD63" i="7949"/>
  <c r="DK696" i="2"/>
  <c r="DN696" i="2"/>
  <c r="DO696" i="2"/>
  <c r="DL696" i="2"/>
  <c r="DM696" i="2"/>
  <c r="DO413" i="2"/>
  <c r="DL413" i="2"/>
  <c r="DM413" i="2"/>
  <c r="DN413" i="2"/>
  <c r="DK413" i="2"/>
  <c r="DJ427" i="2"/>
  <c r="DI438" i="2"/>
  <c r="DJ428" i="2"/>
  <c r="DI439" i="2"/>
  <c r="DK404" i="2"/>
  <c r="DL404" i="2"/>
  <c r="DN404" i="2"/>
  <c r="DO404" i="2"/>
  <c r="DM404" i="2"/>
  <c r="DX504" i="7949"/>
  <c r="DL695" i="2"/>
  <c r="DO695" i="2"/>
  <c r="DM695" i="2"/>
  <c r="DK695" i="2"/>
  <c r="DN695" i="2"/>
  <c r="DI797" i="2"/>
  <c r="DJ789" i="2"/>
  <c r="DO789" i="7949"/>
  <c r="DL697" i="2"/>
  <c r="DK697" i="2"/>
  <c r="DO697" i="2"/>
  <c r="DM697" i="2"/>
  <c r="DN697" i="2"/>
  <c r="DJ791" i="2"/>
  <c r="DI799" i="2"/>
  <c r="DJ429" i="2"/>
  <c r="DI440" i="2"/>
  <c r="DM849" i="2"/>
  <c r="DL849" i="2"/>
  <c r="DN849" i="2"/>
  <c r="DK849" i="2"/>
  <c r="DO849" i="2"/>
  <c r="DO392" i="2"/>
  <c r="DN392" i="2"/>
  <c r="DL392" i="2"/>
  <c r="DM392" i="2"/>
  <c r="DK392" i="2"/>
  <c r="DK123" i="2"/>
  <c r="DL123" i="2"/>
  <c r="DO123" i="2"/>
  <c r="DM123" i="2"/>
  <c r="DN123" i="2"/>
  <c r="DK694" i="2"/>
  <c r="DM694" i="2"/>
  <c r="DN694" i="2"/>
  <c r="DL694" i="2"/>
  <c r="DO694" i="2"/>
  <c r="DO861" i="2"/>
  <c r="DM861" i="2"/>
  <c r="DL861" i="2"/>
  <c r="DN861" i="2"/>
  <c r="DK861" i="2"/>
  <c r="DO510" i="7949"/>
  <c r="DI788" i="2"/>
  <c r="DJ780" i="2"/>
  <c r="DO512" i="7949"/>
  <c r="DO417" i="2"/>
  <c r="DN417" i="2"/>
  <c r="DK417" i="2"/>
  <c r="DL417" i="2"/>
  <c r="DM417" i="2"/>
  <c r="DN856" i="2"/>
  <c r="DO856" i="2"/>
  <c r="DK856" i="2"/>
  <c r="DL856" i="2"/>
  <c r="DM856" i="2"/>
  <c r="DI434" i="2"/>
  <c r="DJ423" i="2"/>
  <c r="DX507" i="7949"/>
  <c r="DN102" i="2"/>
  <c r="DL102" i="2"/>
  <c r="DO102" i="2"/>
  <c r="DK102" i="2"/>
  <c r="DM102" i="2"/>
  <c r="DJ688" i="2"/>
  <c r="DI699" i="2"/>
  <c r="DI717" i="2"/>
  <c r="DJ706" i="2"/>
  <c r="DI454" i="2"/>
  <c r="DO108" i="2"/>
  <c r="DK108" i="2"/>
  <c r="DN108" i="2"/>
  <c r="DM108" i="2"/>
  <c r="DL108" i="2"/>
  <c r="DJ708" i="2"/>
  <c r="DI719" i="2"/>
  <c r="DK783" i="2"/>
  <c r="DL783" i="2"/>
  <c r="DO783" i="2"/>
  <c r="DN783" i="2"/>
  <c r="DM783" i="2"/>
  <c r="DL782" i="2"/>
  <c r="DN782" i="2"/>
  <c r="DK782" i="2"/>
  <c r="DO782" i="2"/>
  <c r="DM782" i="2"/>
  <c r="DI136" i="2"/>
  <c r="DJ125" i="2"/>
  <c r="BD81" i="7949"/>
  <c r="DI414" i="2"/>
  <c r="DJ403" i="2"/>
  <c r="DJ134" i="2"/>
  <c r="DI145" i="2"/>
  <c r="DJ145" i="2" s="1"/>
  <c r="DK410" i="2"/>
  <c r="DN410" i="2"/>
  <c r="DL410" i="2"/>
  <c r="DM410" i="2"/>
  <c r="DO410" i="2"/>
  <c r="DK122" i="2"/>
  <c r="DL122" i="2"/>
  <c r="DN122" i="2"/>
  <c r="DM122" i="2"/>
  <c r="DO122" i="2"/>
  <c r="DO826" i="2"/>
  <c r="DN826" i="2"/>
  <c r="DL826" i="2"/>
  <c r="DM826" i="2"/>
  <c r="DK826" i="2"/>
  <c r="DI426" i="2"/>
  <c r="DJ415" i="2"/>
  <c r="DM785" i="2"/>
  <c r="DO785" i="2"/>
  <c r="DK785" i="2"/>
  <c r="DL785" i="2"/>
  <c r="DN785" i="2"/>
  <c r="DK412" i="2"/>
  <c r="DN412" i="2"/>
  <c r="DL412" i="2"/>
  <c r="DM412" i="2"/>
  <c r="DO412" i="2"/>
  <c r="DM834" i="2"/>
  <c r="DL834" i="2"/>
  <c r="DK834" i="2"/>
  <c r="DN834" i="2"/>
  <c r="DO834" i="2"/>
  <c r="DJ113" i="2"/>
  <c r="DI124" i="2"/>
  <c r="DO689" i="2"/>
  <c r="DN689" i="2"/>
  <c r="DM689" i="2"/>
  <c r="DL689" i="2"/>
  <c r="DK689" i="2"/>
  <c r="DN677" i="2"/>
  <c r="DL677" i="2"/>
  <c r="DK677" i="2"/>
  <c r="DM677" i="2"/>
  <c r="DO677" i="2"/>
  <c r="DN690" i="2"/>
  <c r="DO690" i="2"/>
  <c r="DL690" i="2"/>
  <c r="DM690" i="2"/>
  <c r="DK690" i="2"/>
  <c r="DI130" i="2"/>
  <c r="DJ119" i="2"/>
  <c r="DJ703" i="2"/>
  <c r="DI714" i="2"/>
  <c r="DO758" i="2"/>
  <c r="DL758" i="2"/>
  <c r="DM758" i="2"/>
  <c r="DN758" i="2"/>
  <c r="DK758" i="2"/>
  <c r="DI798" i="2"/>
  <c r="DJ790" i="2"/>
  <c r="DO114" i="2"/>
  <c r="DM114" i="2"/>
  <c r="DN114" i="2"/>
  <c r="DL114" i="2"/>
  <c r="DK114" i="2"/>
  <c r="DJ794" i="2"/>
  <c r="DI802" i="2"/>
  <c r="DJ126" i="2"/>
  <c r="DI137" i="2"/>
  <c r="DY247" i="2"/>
  <c r="DX247" i="2"/>
  <c r="DO835" i="2"/>
  <c r="DM835" i="2"/>
  <c r="DK835" i="2"/>
  <c r="DL835" i="2"/>
  <c r="DN835" i="2"/>
  <c r="DI138" i="2"/>
  <c r="DJ127" i="2"/>
  <c r="DI800" i="2"/>
  <c r="DJ792" i="2"/>
  <c r="DJ793" i="2"/>
  <c r="DI801" i="2"/>
  <c r="DO784" i="2"/>
  <c r="DL784" i="2"/>
  <c r="DK784" i="2"/>
  <c r="DM784" i="2"/>
  <c r="DN784" i="2"/>
  <c r="DN840" i="2"/>
  <c r="DK840" i="2"/>
  <c r="DO840" i="2"/>
  <c r="DM840" i="2"/>
  <c r="DL840" i="2"/>
  <c r="DI711" i="2"/>
  <c r="DJ700" i="2"/>
  <c r="DI712" i="2"/>
  <c r="DJ701" i="2"/>
  <c r="DN816" i="2"/>
  <c r="DL816" i="2"/>
  <c r="DO816" i="2"/>
  <c r="DM816" i="2"/>
  <c r="DK816" i="2"/>
  <c r="DO511" i="7949"/>
  <c r="DO692" i="2"/>
  <c r="DL692" i="2"/>
  <c r="DK692" i="2"/>
  <c r="DM692" i="2"/>
  <c r="DN692" i="2"/>
  <c r="BD61" i="7949"/>
  <c r="DP760" i="2"/>
  <c r="DJ759" i="2"/>
  <c r="DV883" i="2"/>
  <c r="DV882" i="2"/>
  <c r="DI715" i="2"/>
  <c r="DJ704" i="2"/>
  <c r="DO786" i="2"/>
  <c r="DL786" i="2"/>
  <c r="DN786" i="2"/>
  <c r="DM786" i="2"/>
  <c r="DK786" i="2"/>
  <c r="DX782" i="7949"/>
  <c r="DL115" i="2"/>
  <c r="DO115" i="2"/>
  <c r="DM115" i="2"/>
  <c r="DN115" i="2"/>
  <c r="DK115" i="2"/>
  <c r="AX108" i="7950"/>
  <c r="AW108" i="7950"/>
  <c r="M108" i="7950"/>
  <c r="AZ108" i="7950"/>
  <c r="AY108" i="7950"/>
  <c r="DX244" i="2"/>
  <c r="DY244" i="2"/>
  <c r="DM839" i="2"/>
  <c r="DO839" i="2"/>
  <c r="DK839" i="2"/>
  <c r="DN839" i="2"/>
  <c r="DL839" i="2"/>
  <c r="AV124" i="7950"/>
  <c r="K124" i="7950"/>
  <c r="DK48" i="2"/>
  <c r="DM48" i="2"/>
  <c r="DO48" i="2"/>
  <c r="DN48" i="2"/>
  <c r="DL48" i="2"/>
  <c r="DN691" i="2"/>
  <c r="DO691" i="2"/>
  <c r="DM691" i="2"/>
  <c r="DK691" i="2"/>
  <c r="DL691" i="2"/>
  <c r="DO833" i="2"/>
  <c r="DK833" i="2"/>
  <c r="DN833" i="2"/>
  <c r="DM833" i="2"/>
  <c r="DL833" i="2"/>
  <c r="DL416" i="2"/>
  <c r="DM416" i="2"/>
  <c r="DN416" i="2"/>
  <c r="DK416" i="2"/>
  <c r="DO416" i="2"/>
  <c r="DV216" i="2"/>
  <c r="DV212" i="2"/>
  <c r="DV213" i="2"/>
  <c r="DV215" i="2"/>
  <c r="DV214" i="2"/>
  <c r="DL647" i="2"/>
  <c r="DK647" i="2"/>
  <c r="DN647" i="2"/>
  <c r="DO647" i="2"/>
  <c r="DM647" i="2"/>
  <c r="DP818" i="2"/>
  <c r="DJ818" i="2" s="1"/>
  <c r="DJ817" i="2"/>
  <c r="BD60" i="7949"/>
  <c r="BD54" i="7949"/>
  <c r="DM693" i="2"/>
  <c r="DO693" i="2"/>
  <c r="DN693" i="2"/>
  <c r="DL693" i="2"/>
  <c r="DK693" i="2"/>
  <c r="DN116" i="2"/>
  <c r="DM116" i="2"/>
  <c r="DO116" i="2"/>
  <c r="DK116" i="2"/>
  <c r="DL116" i="2"/>
  <c r="DY245" i="2"/>
  <c r="DX245" i="2"/>
  <c r="DV155" i="2" l="1"/>
  <c r="DV159" i="2"/>
  <c r="BV80" i="7949"/>
  <c r="EC226" i="7949"/>
  <c r="ED225" i="7949" s="1"/>
  <c r="EC227" i="7949"/>
  <c r="EG225" i="7949" s="1"/>
  <c r="DV154" i="2"/>
  <c r="DV156" i="2"/>
  <c r="DX156" i="2" s="1"/>
  <c r="BT63" i="7949"/>
  <c r="BW63" i="7949" s="1"/>
  <c r="DV158" i="2"/>
  <c r="DX158" i="2" s="1"/>
  <c r="DV160" i="2"/>
  <c r="DX160" i="2" s="1"/>
  <c r="EC781" i="7949"/>
  <c r="EG779" i="7949" s="1"/>
  <c r="BM130" i="7949"/>
  <c r="BP130" i="7949" s="1"/>
  <c r="ED244" i="2"/>
  <c r="EC503" i="7949"/>
  <c r="ED502" i="7949" s="1"/>
  <c r="EC504" i="7949"/>
  <c r="EG502" i="7949" s="1"/>
  <c r="DI845" i="2"/>
  <c r="DV846" i="2" s="1"/>
  <c r="BT54" i="7949"/>
  <c r="BW54" i="7949" s="1"/>
  <c r="DY216" i="2"/>
  <c r="DX216" i="2"/>
  <c r="DX214" i="2"/>
  <c r="DY214" i="2"/>
  <c r="DJ712" i="2"/>
  <c r="DI723" i="2"/>
  <c r="DX159" i="2"/>
  <c r="DW159" i="2"/>
  <c r="DI135" i="2"/>
  <c r="DJ124" i="2"/>
  <c r="DN125" i="2"/>
  <c r="DK125" i="2"/>
  <c r="DO125" i="2"/>
  <c r="DM125" i="2"/>
  <c r="DL125" i="2"/>
  <c r="DO817" i="2"/>
  <c r="DN817" i="2"/>
  <c r="DM817" i="2"/>
  <c r="DL817" i="2"/>
  <c r="DK817" i="2"/>
  <c r="DO759" i="2"/>
  <c r="DN759" i="2"/>
  <c r="DL759" i="2"/>
  <c r="DM759" i="2"/>
  <c r="DK759" i="2"/>
  <c r="DL700" i="2"/>
  <c r="DN700" i="2"/>
  <c r="DK700" i="2"/>
  <c r="DO700" i="2"/>
  <c r="DM700" i="2"/>
  <c r="DK127" i="2"/>
  <c r="DN127" i="2"/>
  <c r="DM127" i="2"/>
  <c r="DL127" i="2"/>
  <c r="DO127" i="2"/>
  <c r="ED247" i="2"/>
  <c r="DN113" i="2"/>
  <c r="DL113" i="2"/>
  <c r="DM113" i="2"/>
  <c r="DO113" i="2"/>
  <c r="DK113" i="2"/>
  <c r="DJ136" i="2"/>
  <c r="DI147" i="2"/>
  <c r="DJ147" i="2" s="1"/>
  <c r="DJ440" i="2"/>
  <c r="DI451" i="2"/>
  <c r="DJ451" i="2" s="1"/>
  <c r="DK428" i="2"/>
  <c r="DN428" i="2"/>
  <c r="DM428" i="2"/>
  <c r="DL428" i="2"/>
  <c r="DO428" i="2"/>
  <c r="DK702" i="2"/>
  <c r="DO702" i="2"/>
  <c r="DL702" i="2"/>
  <c r="DN702" i="2"/>
  <c r="DM702" i="2"/>
  <c r="DI727" i="2"/>
  <c r="DJ716" i="2"/>
  <c r="DY868" i="2"/>
  <c r="DX868" i="2"/>
  <c r="DY516" i="2"/>
  <c r="DX516" i="2"/>
  <c r="BV133" i="7949"/>
  <c r="BV129" i="7949"/>
  <c r="BV43" i="7949"/>
  <c r="BV136" i="7949"/>
  <c r="BV130" i="7949"/>
  <c r="BV71" i="7949"/>
  <c r="BV155" i="7949"/>
  <c r="BV66" i="7949"/>
  <c r="BV132" i="7949"/>
  <c r="BV67" i="7949"/>
  <c r="BV85" i="7949"/>
  <c r="BV160" i="7949"/>
  <c r="BV42" i="7949"/>
  <c r="BV131" i="7949"/>
  <c r="BV47" i="7949"/>
  <c r="BV161" i="7949"/>
  <c r="BV156" i="7949"/>
  <c r="BV44" i="7949"/>
  <c r="BV158" i="7949"/>
  <c r="BV87" i="7949"/>
  <c r="BV162" i="7949"/>
  <c r="BV138" i="7949"/>
  <c r="BV73" i="7949"/>
  <c r="BV75" i="7949"/>
  <c r="BV164" i="7949"/>
  <c r="BV157" i="7949"/>
  <c r="BV45" i="7949"/>
  <c r="BV68" i="7949"/>
  <c r="BV49" i="7949"/>
  <c r="BV159" i="7949"/>
  <c r="BV50" i="7949"/>
  <c r="BV61" i="7949"/>
  <c r="BV57" i="7949"/>
  <c r="BV135" i="7949"/>
  <c r="BV72" i="7949"/>
  <c r="BV60" i="7949"/>
  <c r="BV48" i="7949"/>
  <c r="BV46" i="7949"/>
  <c r="BV74" i="7949"/>
  <c r="BV137" i="7949"/>
  <c r="BV82" i="7949"/>
  <c r="BV51" i="7949"/>
  <c r="BV70" i="7949"/>
  <c r="BV54" i="7949"/>
  <c r="BV58" i="7949"/>
  <c r="BV81" i="7949"/>
  <c r="BV79" i="7949"/>
  <c r="BV55" i="7949"/>
  <c r="BV69" i="7949"/>
  <c r="BV134" i="7949"/>
  <c r="BV63" i="7949"/>
  <c r="BV86" i="7949"/>
  <c r="BV56" i="7949"/>
  <c r="BV78" i="7949"/>
  <c r="BV83" i="7949"/>
  <c r="BV163" i="7949"/>
  <c r="BV62" i="7949"/>
  <c r="BV84" i="7949"/>
  <c r="DX882" i="2"/>
  <c r="DY882" i="2"/>
  <c r="DM794" i="2"/>
  <c r="DO794" i="2"/>
  <c r="DK794" i="2"/>
  <c r="DN794" i="2"/>
  <c r="DL794" i="2"/>
  <c r="DI141" i="2"/>
  <c r="DJ141" i="2" s="1"/>
  <c r="DJ130" i="2"/>
  <c r="DJ439" i="2"/>
  <c r="DI450" i="2"/>
  <c r="DJ450" i="2" s="1"/>
  <c r="DN818" i="2"/>
  <c r="DM818" i="2"/>
  <c r="DL818" i="2"/>
  <c r="DO818" i="2"/>
  <c r="DK818" i="2"/>
  <c r="DX213" i="2"/>
  <c r="DY213" i="2"/>
  <c r="AW124" i="7950"/>
  <c r="AX124" i="7950"/>
  <c r="M124" i="7950"/>
  <c r="AY124" i="7950"/>
  <c r="AZ124" i="7950"/>
  <c r="DP761" i="2"/>
  <c r="DJ760" i="2"/>
  <c r="DJ711" i="2"/>
  <c r="DI722" i="2"/>
  <c r="DI149" i="2"/>
  <c r="DJ149" i="2" s="1"/>
  <c r="DJ138" i="2"/>
  <c r="DX155" i="2"/>
  <c r="DW155" i="2"/>
  <c r="DM415" i="2"/>
  <c r="DO415" i="2"/>
  <c r="DL415" i="2"/>
  <c r="DK415" i="2"/>
  <c r="DN415" i="2"/>
  <c r="DN429" i="2"/>
  <c r="DM429" i="2"/>
  <c r="DL429" i="2"/>
  <c r="DO429" i="2"/>
  <c r="DK429" i="2"/>
  <c r="DJ438" i="2"/>
  <c r="DI449" i="2"/>
  <c r="DJ449" i="2" s="1"/>
  <c r="DJ713" i="2"/>
  <c r="DI724" i="2"/>
  <c r="DI446" i="2"/>
  <c r="DJ446" i="2" s="1"/>
  <c r="DJ435" i="2"/>
  <c r="DX869" i="2"/>
  <c r="DY869" i="2"/>
  <c r="DM648" i="2"/>
  <c r="DK648" i="2"/>
  <c r="DN648" i="2"/>
  <c r="DO648" i="2"/>
  <c r="DL648" i="2"/>
  <c r="BO131" i="7949"/>
  <c r="BO59" i="7949"/>
  <c r="BO45" i="7949"/>
  <c r="AZ45" i="7949" s="1"/>
  <c r="BO137" i="7949"/>
  <c r="BO49" i="7949"/>
  <c r="AZ49" i="7949" s="1"/>
  <c r="BO75" i="7949"/>
  <c r="BO132" i="7949"/>
  <c r="BO162" i="7949"/>
  <c r="BO155" i="7949"/>
  <c r="BO130" i="7949"/>
  <c r="BO57" i="7949"/>
  <c r="BO47" i="7949"/>
  <c r="BO133" i="7949"/>
  <c r="BO159" i="7949"/>
  <c r="AZ159" i="7949" s="1"/>
  <c r="BO74" i="7949"/>
  <c r="AZ74" i="7949" s="1"/>
  <c r="BO161" i="7949"/>
  <c r="AZ161" i="7949" s="1"/>
  <c r="BO48" i="7949"/>
  <c r="BO73" i="7949"/>
  <c r="BO68" i="7949"/>
  <c r="BO129" i="7949"/>
  <c r="BO158" i="7949"/>
  <c r="BO46" i="7949"/>
  <c r="AZ46" i="7949" s="1"/>
  <c r="BO134" i="7949"/>
  <c r="BO70" i="7949"/>
  <c r="BO55" i="7949"/>
  <c r="BO42" i="7949"/>
  <c r="BO156" i="7949"/>
  <c r="BO50" i="7949"/>
  <c r="BO157" i="7949"/>
  <c r="BO51" i="7949"/>
  <c r="BO135" i="7949"/>
  <c r="BO69" i="7949"/>
  <c r="BO43" i="7949"/>
  <c r="BO164" i="7949"/>
  <c r="BO67" i="7949"/>
  <c r="BO136" i="7949"/>
  <c r="AZ136" i="7949" s="1"/>
  <c r="BO66" i="7949"/>
  <c r="BO138" i="7949"/>
  <c r="AZ138" i="7949" s="1"/>
  <c r="BO61" i="7949"/>
  <c r="BO79" i="7949"/>
  <c r="BO83" i="7949"/>
  <c r="BO82" i="7949"/>
  <c r="BO81" i="7949"/>
  <c r="BO78" i="7949"/>
  <c r="BO56" i="7949"/>
  <c r="AZ56" i="7949" s="1"/>
  <c r="BO71" i="7949"/>
  <c r="AZ71" i="7949" s="1"/>
  <c r="BO163" i="7949"/>
  <c r="BO85" i="7949"/>
  <c r="BO160" i="7949"/>
  <c r="BO44" i="7949"/>
  <c r="AZ44" i="7949" s="1"/>
  <c r="BO60" i="7949"/>
  <c r="BO72" i="7949"/>
  <c r="BO62" i="7949"/>
  <c r="BO58" i="7949"/>
  <c r="BO86" i="7949"/>
  <c r="BO63" i="7949"/>
  <c r="BO54" i="7949"/>
  <c r="BO87" i="7949"/>
  <c r="BO84" i="7949"/>
  <c r="BO80" i="7949"/>
  <c r="DY883" i="2"/>
  <c r="DX883" i="2"/>
  <c r="DI808" i="2"/>
  <c r="DJ808" i="2" s="1"/>
  <c r="DJ800" i="2"/>
  <c r="DL143" i="2"/>
  <c r="DM143" i="2"/>
  <c r="DO143" i="2"/>
  <c r="DN143" i="2"/>
  <c r="DK143" i="2"/>
  <c r="DY215" i="2"/>
  <c r="DX215" i="2"/>
  <c r="ED245" i="2"/>
  <c r="DX212" i="2"/>
  <c r="DY212" i="2"/>
  <c r="DW157" i="2"/>
  <c r="DX157" i="2"/>
  <c r="DJ137" i="2"/>
  <c r="DI148" i="2"/>
  <c r="DJ148" i="2" s="1"/>
  <c r="DI437" i="2"/>
  <c r="DJ426" i="2"/>
  <c r="DM145" i="2"/>
  <c r="DN145" i="2"/>
  <c r="DK145" i="2"/>
  <c r="DL145" i="2"/>
  <c r="DO145" i="2"/>
  <c r="DV461" i="2"/>
  <c r="DV457" i="2"/>
  <c r="DV458" i="2"/>
  <c r="DV456" i="2"/>
  <c r="DV455" i="2"/>
  <c r="DV460" i="2"/>
  <c r="DV459" i="2"/>
  <c r="DM780" i="2"/>
  <c r="DL780" i="2"/>
  <c r="DO780" i="2"/>
  <c r="DK780" i="2"/>
  <c r="DN780" i="2"/>
  <c r="DI807" i="2"/>
  <c r="DJ807" i="2" s="1"/>
  <c r="DJ799" i="2"/>
  <c r="DN789" i="2"/>
  <c r="DM789" i="2"/>
  <c r="DL789" i="2"/>
  <c r="DO789" i="2"/>
  <c r="DK789" i="2"/>
  <c r="DO427" i="2"/>
  <c r="DN427" i="2"/>
  <c r="DL427" i="2"/>
  <c r="DK427" i="2"/>
  <c r="DM427" i="2"/>
  <c r="DN422" i="2"/>
  <c r="DO422" i="2"/>
  <c r="DK422" i="2"/>
  <c r="DM422" i="2"/>
  <c r="DL422" i="2"/>
  <c r="DL424" i="2"/>
  <c r="DN424" i="2"/>
  <c r="DO424" i="2"/>
  <c r="DK424" i="2"/>
  <c r="DM424" i="2"/>
  <c r="DO832" i="2"/>
  <c r="DM832" i="2"/>
  <c r="DN832" i="2"/>
  <c r="DL832" i="2"/>
  <c r="DK832" i="2"/>
  <c r="K61" i="7950"/>
  <c r="AV61" i="7950"/>
  <c r="DP650" i="2"/>
  <c r="DJ649" i="2"/>
  <c r="DV162" i="2"/>
  <c r="DW154" i="2"/>
  <c r="DX154" i="2"/>
  <c r="DL126" i="2"/>
  <c r="DO126" i="2"/>
  <c r="DK126" i="2"/>
  <c r="DM126" i="2"/>
  <c r="DN126" i="2"/>
  <c r="DM134" i="2"/>
  <c r="DN134" i="2"/>
  <c r="DO134" i="2"/>
  <c r="DK134" i="2"/>
  <c r="DL134" i="2"/>
  <c r="DI730" i="2"/>
  <c r="DJ719" i="2"/>
  <c r="DO706" i="2"/>
  <c r="DL706" i="2"/>
  <c r="DM706" i="2"/>
  <c r="DK706" i="2"/>
  <c r="DN706" i="2"/>
  <c r="DJ788" i="2"/>
  <c r="DI796" i="2"/>
  <c r="DO791" i="2"/>
  <c r="DM791" i="2"/>
  <c r="DL791" i="2"/>
  <c r="DK791" i="2"/>
  <c r="DN791" i="2"/>
  <c r="DJ797" i="2"/>
  <c r="DI805" i="2"/>
  <c r="DJ805" i="2" s="1"/>
  <c r="DJ433" i="2"/>
  <c r="DI444" i="2"/>
  <c r="DJ444" i="2" s="1"/>
  <c r="DM707" i="2"/>
  <c r="DK707" i="2"/>
  <c r="DO707" i="2"/>
  <c r="DL707" i="2"/>
  <c r="DN707" i="2"/>
  <c r="DN838" i="2"/>
  <c r="DM838" i="2"/>
  <c r="DO838" i="2"/>
  <c r="DL838" i="2"/>
  <c r="DK838" i="2"/>
  <c r="DL144" i="2"/>
  <c r="DO144" i="2"/>
  <c r="DK144" i="2"/>
  <c r="DM144" i="2"/>
  <c r="DN144" i="2"/>
  <c r="K45" i="7950"/>
  <c r="AV45" i="7950"/>
  <c r="BU164" i="7949"/>
  <c r="BU73" i="7949"/>
  <c r="BU133" i="7949"/>
  <c r="BU156" i="7949"/>
  <c r="BU78" i="7949"/>
  <c r="BU157" i="7949"/>
  <c r="BU47" i="7949"/>
  <c r="BU51" i="7949"/>
  <c r="BU68" i="7949"/>
  <c r="BU50" i="7949"/>
  <c r="BU71" i="7949"/>
  <c r="BU162" i="7949"/>
  <c r="BU44" i="7949"/>
  <c r="BU131" i="7949"/>
  <c r="BU69" i="7949"/>
  <c r="BU74" i="7949"/>
  <c r="BU42" i="7949"/>
  <c r="BU46" i="7949"/>
  <c r="BU163" i="7949"/>
  <c r="BU155" i="7949"/>
  <c r="BU134" i="7949"/>
  <c r="BU67" i="7949"/>
  <c r="BU161" i="7949"/>
  <c r="BU130" i="7949"/>
  <c r="BU159" i="7949"/>
  <c r="BU72" i="7949"/>
  <c r="BU136" i="7949"/>
  <c r="BU137" i="7949"/>
  <c r="BU43" i="7949"/>
  <c r="BU82" i="7949"/>
  <c r="BU135" i="7949"/>
  <c r="BU138" i="7949"/>
  <c r="BU158" i="7949"/>
  <c r="BU66" i="7949"/>
  <c r="BU129" i="7949"/>
  <c r="BU48" i="7949"/>
  <c r="BU132" i="7949"/>
  <c r="BU45" i="7949"/>
  <c r="BU75" i="7949"/>
  <c r="BU58" i="7949"/>
  <c r="BU49" i="7949"/>
  <c r="BU85" i="7949"/>
  <c r="BU79" i="7949"/>
  <c r="BU61" i="7949"/>
  <c r="BU62" i="7949"/>
  <c r="BU55" i="7949"/>
  <c r="BU87" i="7949"/>
  <c r="BU86" i="7949"/>
  <c r="BU80" i="7949"/>
  <c r="BU57" i="7949"/>
  <c r="BU59" i="7949"/>
  <c r="BU54" i="7949"/>
  <c r="BU60" i="7949"/>
  <c r="BU81" i="7949"/>
  <c r="BU84" i="7949"/>
  <c r="BU160" i="7949"/>
  <c r="BU63" i="7949"/>
  <c r="BU70" i="7949"/>
  <c r="BU56" i="7949"/>
  <c r="BU83" i="7949"/>
  <c r="DO49" i="2"/>
  <c r="DL49" i="2"/>
  <c r="DK49" i="2"/>
  <c r="DM49" i="2"/>
  <c r="DN49" i="2"/>
  <c r="DO704" i="2"/>
  <c r="DN704" i="2"/>
  <c r="DK704" i="2"/>
  <c r="DM704" i="2"/>
  <c r="DL704" i="2"/>
  <c r="DI809" i="2"/>
  <c r="DJ809" i="2" s="1"/>
  <c r="DJ801" i="2"/>
  <c r="EC780" i="7949"/>
  <c r="ED779" i="7949" s="1"/>
  <c r="DJ714" i="2"/>
  <c r="DI725" i="2"/>
  <c r="DO403" i="2"/>
  <c r="DK403" i="2"/>
  <c r="DL403" i="2"/>
  <c r="DN403" i="2"/>
  <c r="DM403" i="2"/>
  <c r="DO708" i="2"/>
  <c r="DL708" i="2"/>
  <c r="DM708" i="2"/>
  <c r="DK708" i="2"/>
  <c r="DN708" i="2"/>
  <c r="DJ717" i="2"/>
  <c r="DI728" i="2"/>
  <c r="DN349" i="2"/>
  <c r="DM349" i="2"/>
  <c r="DK349" i="2"/>
  <c r="DL349" i="2"/>
  <c r="DO349" i="2"/>
  <c r="ED246" i="2"/>
  <c r="DJ718" i="2"/>
  <c r="DI729" i="2"/>
  <c r="DO133" i="2"/>
  <c r="DK133" i="2"/>
  <c r="DM133" i="2"/>
  <c r="DL133" i="2"/>
  <c r="DN133" i="2"/>
  <c r="DM128" i="2"/>
  <c r="DK128" i="2"/>
  <c r="DO128" i="2"/>
  <c r="DN128" i="2"/>
  <c r="DL128" i="2"/>
  <c r="DY517" i="2"/>
  <c r="DX517" i="2"/>
  <c r="BT162" i="7949"/>
  <c r="BW162" i="7949" s="1"/>
  <c r="BT131" i="7949"/>
  <c r="BW131" i="7949" s="1"/>
  <c r="BT46" i="7949"/>
  <c r="BW46" i="7949" s="1"/>
  <c r="BT159" i="7949"/>
  <c r="BW159" i="7949" s="1"/>
  <c r="BT51" i="7949"/>
  <c r="BW51" i="7949" s="1"/>
  <c r="BT132" i="7949"/>
  <c r="BW132" i="7949" s="1"/>
  <c r="BT79" i="7949"/>
  <c r="BW79" i="7949" s="1"/>
  <c r="BT69" i="7949"/>
  <c r="BW69" i="7949" s="1"/>
  <c r="BT73" i="7949"/>
  <c r="BW73" i="7949" s="1"/>
  <c r="BT138" i="7949"/>
  <c r="BW138" i="7949" s="1"/>
  <c r="BT48" i="7949"/>
  <c r="BW48" i="7949" s="1"/>
  <c r="BT49" i="7949"/>
  <c r="BW49" i="7949" s="1"/>
  <c r="BT74" i="7949"/>
  <c r="BW74" i="7949" s="1"/>
  <c r="BT66" i="7949"/>
  <c r="BW66" i="7949" s="1"/>
  <c r="BT50" i="7949"/>
  <c r="BW50" i="7949" s="1"/>
  <c r="BT134" i="7949"/>
  <c r="BW134" i="7949" s="1"/>
  <c r="BT47" i="7949"/>
  <c r="BW47" i="7949" s="1"/>
  <c r="BT164" i="7949"/>
  <c r="BW164" i="7949" s="1"/>
  <c r="BT130" i="7949"/>
  <c r="BW130" i="7949" s="1"/>
  <c r="BT71" i="7949"/>
  <c r="BW71" i="7949" s="1"/>
  <c r="BT137" i="7949"/>
  <c r="BW137" i="7949" s="1"/>
  <c r="BT133" i="7949"/>
  <c r="BW133" i="7949" s="1"/>
  <c r="BT129" i="7949"/>
  <c r="BW129" i="7949" s="1"/>
  <c r="BT75" i="7949"/>
  <c r="BW75" i="7949" s="1"/>
  <c r="BT68" i="7949"/>
  <c r="BW68" i="7949" s="1"/>
  <c r="BT135" i="7949"/>
  <c r="BW135" i="7949" s="1"/>
  <c r="BT161" i="7949"/>
  <c r="BW161" i="7949" s="1"/>
  <c r="BT44" i="7949"/>
  <c r="BW44" i="7949" s="1"/>
  <c r="BT45" i="7949"/>
  <c r="BW45" i="7949" s="1"/>
  <c r="BT81" i="7949"/>
  <c r="BW81" i="7949" s="1"/>
  <c r="BT43" i="7949"/>
  <c r="BW43" i="7949" s="1"/>
  <c r="BT67" i="7949"/>
  <c r="BW67" i="7949" s="1"/>
  <c r="BT56" i="7949"/>
  <c r="BW56" i="7949" s="1"/>
  <c r="BT155" i="7949"/>
  <c r="BW155" i="7949" s="1"/>
  <c r="BT85" i="7949"/>
  <c r="BW85" i="7949" s="1"/>
  <c r="BT57" i="7949"/>
  <c r="BW57" i="7949" s="1"/>
  <c r="BT160" i="7949"/>
  <c r="BW160" i="7949" s="1"/>
  <c r="BT158" i="7949"/>
  <c r="BW158" i="7949" s="1"/>
  <c r="BT156" i="7949"/>
  <c r="BW156" i="7949" s="1"/>
  <c r="BT87" i="7949"/>
  <c r="BW87" i="7949" s="1"/>
  <c r="BT61" i="7949"/>
  <c r="BW61" i="7949" s="1"/>
  <c r="BT59" i="7949"/>
  <c r="BW59" i="7949" s="1"/>
  <c r="BT55" i="7949"/>
  <c r="BW55" i="7949" s="1"/>
  <c r="BT136" i="7949"/>
  <c r="BW136" i="7949" s="1"/>
  <c r="BT82" i="7949"/>
  <c r="BW82" i="7949" s="1"/>
  <c r="BT72" i="7949"/>
  <c r="BW72" i="7949" s="1"/>
  <c r="BT58" i="7949"/>
  <c r="BW58" i="7949" s="1"/>
  <c r="BT42" i="7949"/>
  <c r="BW42" i="7949" s="1"/>
  <c r="BT80" i="7949"/>
  <c r="BW80" i="7949" s="1"/>
  <c r="BT62" i="7949"/>
  <c r="BW62" i="7949" s="1"/>
  <c r="BT163" i="7949"/>
  <c r="BW163" i="7949" s="1"/>
  <c r="BT60" i="7949"/>
  <c r="BW60" i="7949" s="1"/>
  <c r="BT70" i="7949"/>
  <c r="BW70" i="7949" s="1"/>
  <c r="BT78" i="7949"/>
  <c r="BW78" i="7949" s="1"/>
  <c r="BT86" i="7949"/>
  <c r="BW86" i="7949" s="1"/>
  <c r="BT84" i="7949"/>
  <c r="BW84" i="7949" s="1"/>
  <c r="BT157" i="7949"/>
  <c r="BW157" i="7949" s="1"/>
  <c r="BT83" i="7949"/>
  <c r="BW83" i="7949" s="1"/>
  <c r="DP51" i="2"/>
  <c r="DJ51" i="2" s="1"/>
  <c r="DJ50" i="2"/>
  <c r="AP109" i="7950"/>
  <c r="DW156" i="2"/>
  <c r="DI726" i="2"/>
  <c r="DJ715" i="2"/>
  <c r="DM793" i="2"/>
  <c r="DN793" i="2"/>
  <c r="DK793" i="2"/>
  <c r="DO793" i="2"/>
  <c r="DL793" i="2"/>
  <c r="DO790" i="2"/>
  <c r="DL790" i="2"/>
  <c r="DK790" i="2"/>
  <c r="DN790" i="2"/>
  <c r="DM790" i="2"/>
  <c r="DM703" i="2"/>
  <c r="DL703" i="2"/>
  <c r="DO703" i="2"/>
  <c r="DN703" i="2"/>
  <c r="DK703" i="2"/>
  <c r="DI425" i="2"/>
  <c r="DJ414" i="2"/>
  <c r="DJ699" i="2"/>
  <c r="DI710" i="2"/>
  <c r="DN423" i="2"/>
  <c r="DM423" i="2"/>
  <c r="DO423" i="2"/>
  <c r="DL423" i="2"/>
  <c r="DK423" i="2"/>
  <c r="DP351" i="2"/>
  <c r="DJ350" i="2"/>
  <c r="DO421" i="2"/>
  <c r="DN421" i="2"/>
  <c r="DM421" i="2"/>
  <c r="DL421" i="2"/>
  <c r="DK421" i="2"/>
  <c r="DJ139" i="2"/>
  <c r="DI150" i="2"/>
  <c r="DJ150" i="2" s="1"/>
  <c r="DK131" i="2"/>
  <c r="DO131" i="2"/>
  <c r="DL131" i="2"/>
  <c r="DM131" i="2"/>
  <c r="DN131" i="2"/>
  <c r="DY515" i="2"/>
  <c r="DX515" i="2"/>
  <c r="BN156" i="7949"/>
  <c r="BN159" i="7949"/>
  <c r="BN137" i="7949"/>
  <c r="BN49" i="7949"/>
  <c r="BN158" i="7949"/>
  <c r="AY158" i="7949" s="1"/>
  <c r="BN134" i="7949"/>
  <c r="BN67" i="7949"/>
  <c r="BN132" i="7949"/>
  <c r="BN43" i="7949"/>
  <c r="BN46" i="7949"/>
  <c r="BN162" i="7949"/>
  <c r="BN45" i="7949"/>
  <c r="BN163" i="7949"/>
  <c r="BN138" i="7949"/>
  <c r="BN160" i="7949"/>
  <c r="BN68" i="7949"/>
  <c r="BN155" i="7949"/>
  <c r="BN42" i="7949"/>
  <c r="BN66" i="7949"/>
  <c r="BN131" i="7949"/>
  <c r="BN164" i="7949"/>
  <c r="AY164" i="7949" s="1"/>
  <c r="BN129" i="7949"/>
  <c r="BN157" i="7949"/>
  <c r="BN48" i="7949"/>
  <c r="BN161" i="7949"/>
  <c r="BN130" i="7949"/>
  <c r="BN70" i="7949"/>
  <c r="BN51" i="7949"/>
  <c r="AY51" i="7949" s="1"/>
  <c r="BN133" i="7949"/>
  <c r="BN136" i="7949"/>
  <c r="BN44" i="7949"/>
  <c r="BN74" i="7949"/>
  <c r="AY74" i="7949" s="1"/>
  <c r="BN69" i="7949"/>
  <c r="BN71" i="7949"/>
  <c r="BN73" i="7949"/>
  <c r="BN75" i="7949"/>
  <c r="BN50" i="7949"/>
  <c r="BN72" i="7949"/>
  <c r="AY72" i="7949" s="1"/>
  <c r="BN47" i="7949"/>
  <c r="BN135" i="7949"/>
  <c r="BN56" i="7949"/>
  <c r="BN57" i="7949"/>
  <c r="BN60" i="7949"/>
  <c r="BN85" i="7949"/>
  <c r="BN58" i="7949"/>
  <c r="BN55" i="7949"/>
  <c r="BN81" i="7949"/>
  <c r="BN87" i="7949"/>
  <c r="BN84" i="7949"/>
  <c r="BN61" i="7949"/>
  <c r="BN86" i="7949"/>
  <c r="BN59" i="7949"/>
  <c r="BN79" i="7949"/>
  <c r="BN63" i="7949"/>
  <c r="BN62" i="7949"/>
  <c r="BN82" i="7949"/>
  <c r="BN80" i="7949"/>
  <c r="AY80" i="7949" s="1"/>
  <c r="BN54" i="7949"/>
  <c r="BN78" i="7949"/>
  <c r="BN83" i="7949"/>
  <c r="BV59" i="7949"/>
  <c r="DK701" i="2"/>
  <c r="DO701" i="2"/>
  <c r="DL701" i="2"/>
  <c r="DM701" i="2"/>
  <c r="DN701" i="2"/>
  <c r="DN792" i="2"/>
  <c r="DM792" i="2"/>
  <c r="DK792" i="2"/>
  <c r="DO792" i="2"/>
  <c r="DL792" i="2"/>
  <c r="DJ802" i="2"/>
  <c r="DI810" i="2"/>
  <c r="DJ810" i="2" s="1"/>
  <c r="DJ798" i="2"/>
  <c r="DI806" i="2"/>
  <c r="DJ806" i="2" s="1"/>
  <c r="DL119" i="2"/>
  <c r="DK119" i="2"/>
  <c r="DN119" i="2"/>
  <c r="DM119" i="2"/>
  <c r="DO119" i="2"/>
  <c r="DK688" i="2"/>
  <c r="DO688" i="2"/>
  <c r="DN688" i="2"/>
  <c r="DL688" i="2"/>
  <c r="DM688" i="2"/>
  <c r="DI445" i="2"/>
  <c r="DJ445" i="2" s="1"/>
  <c r="DJ434" i="2"/>
  <c r="DL132" i="2"/>
  <c r="DM132" i="2"/>
  <c r="DN132" i="2"/>
  <c r="DK132" i="2"/>
  <c r="DO132" i="2"/>
  <c r="DJ420" i="2"/>
  <c r="DI431" i="2"/>
  <c r="DJ432" i="2"/>
  <c r="DI443" i="2"/>
  <c r="DJ443" i="2" s="1"/>
  <c r="DO142" i="2"/>
  <c r="DM142" i="2"/>
  <c r="DL142" i="2"/>
  <c r="DK142" i="2"/>
  <c r="DN142" i="2"/>
  <c r="DX514" i="2"/>
  <c r="DY514" i="2"/>
  <c r="BM49" i="7949"/>
  <c r="BP49" i="7949" s="1"/>
  <c r="BM44" i="7949"/>
  <c r="BP44" i="7949" s="1"/>
  <c r="BM66" i="7949"/>
  <c r="BP66" i="7949" s="1"/>
  <c r="BM162" i="7949"/>
  <c r="BP162" i="7949" s="1"/>
  <c r="BM69" i="7949"/>
  <c r="BP69" i="7949" s="1"/>
  <c r="BM135" i="7949"/>
  <c r="BP135" i="7949" s="1"/>
  <c r="BM129" i="7949"/>
  <c r="BP129" i="7949" s="1"/>
  <c r="BM164" i="7949"/>
  <c r="BP164" i="7949" s="1"/>
  <c r="BM138" i="7949"/>
  <c r="BP138" i="7949" s="1"/>
  <c r="BM72" i="7949"/>
  <c r="BP72" i="7949" s="1"/>
  <c r="BM43" i="7949"/>
  <c r="BP43" i="7949" s="1"/>
  <c r="BM134" i="7949"/>
  <c r="BP134" i="7949" s="1"/>
  <c r="BM131" i="7949"/>
  <c r="BP131" i="7949" s="1"/>
  <c r="BM156" i="7949"/>
  <c r="BP156" i="7949" s="1"/>
  <c r="BM50" i="7949"/>
  <c r="BP50" i="7949" s="1"/>
  <c r="BM133" i="7949"/>
  <c r="BP133" i="7949" s="1"/>
  <c r="BM158" i="7949"/>
  <c r="BP158" i="7949" s="1"/>
  <c r="BM136" i="7949"/>
  <c r="BP136" i="7949" s="1"/>
  <c r="BM75" i="7949"/>
  <c r="BP75" i="7949" s="1"/>
  <c r="BM67" i="7949"/>
  <c r="BP67" i="7949" s="1"/>
  <c r="BM59" i="7949"/>
  <c r="BP59" i="7949" s="1"/>
  <c r="BM159" i="7949"/>
  <c r="BP159" i="7949" s="1"/>
  <c r="BM74" i="7949"/>
  <c r="BP74" i="7949" s="1"/>
  <c r="BM45" i="7949"/>
  <c r="BP45" i="7949" s="1"/>
  <c r="BM85" i="7949"/>
  <c r="BP85" i="7949" s="1"/>
  <c r="BM157" i="7949"/>
  <c r="BP157" i="7949" s="1"/>
  <c r="BM161" i="7949"/>
  <c r="BP161" i="7949" s="1"/>
  <c r="BM163" i="7949"/>
  <c r="BP163" i="7949" s="1"/>
  <c r="BM137" i="7949"/>
  <c r="BP137" i="7949" s="1"/>
  <c r="BA137" i="7949" s="1"/>
  <c r="BM82" i="7949"/>
  <c r="BP82" i="7949" s="1"/>
  <c r="BM68" i="7949"/>
  <c r="BP68" i="7949" s="1"/>
  <c r="BM46" i="7949"/>
  <c r="BP46" i="7949" s="1"/>
  <c r="BM51" i="7949"/>
  <c r="BP51" i="7949" s="1"/>
  <c r="BA51" i="7949" s="1"/>
  <c r="BM62" i="7949"/>
  <c r="BP62" i="7949" s="1"/>
  <c r="BM155" i="7949"/>
  <c r="BP155" i="7949" s="1"/>
  <c r="BM80" i="7949"/>
  <c r="BP80" i="7949" s="1"/>
  <c r="BM73" i="7949"/>
  <c r="BP73" i="7949" s="1"/>
  <c r="BM71" i="7949"/>
  <c r="BP71" i="7949" s="1"/>
  <c r="BM42" i="7949"/>
  <c r="BP42" i="7949" s="1"/>
  <c r="BM57" i="7949"/>
  <c r="BP57" i="7949" s="1"/>
  <c r="BM63" i="7949"/>
  <c r="BP63" i="7949" s="1"/>
  <c r="BA63" i="7949" s="1"/>
  <c r="BM79" i="7949"/>
  <c r="BP79" i="7949" s="1"/>
  <c r="BM160" i="7949"/>
  <c r="BP160" i="7949" s="1"/>
  <c r="BM61" i="7949"/>
  <c r="BP61" i="7949" s="1"/>
  <c r="BM47" i="7949"/>
  <c r="BP47" i="7949" s="1"/>
  <c r="BM48" i="7949"/>
  <c r="BP48" i="7949" s="1"/>
  <c r="BM70" i="7949"/>
  <c r="BP70" i="7949" s="1"/>
  <c r="BM86" i="7949"/>
  <c r="BP86" i="7949" s="1"/>
  <c r="BM81" i="7949"/>
  <c r="BP81" i="7949" s="1"/>
  <c r="BM60" i="7949"/>
  <c r="BP60" i="7949" s="1"/>
  <c r="BM83" i="7949"/>
  <c r="BP83" i="7949" s="1"/>
  <c r="BM56" i="7949"/>
  <c r="BP56" i="7949" s="1"/>
  <c r="BM84" i="7949"/>
  <c r="BP84" i="7949" s="1"/>
  <c r="BM87" i="7949"/>
  <c r="BP87" i="7949" s="1"/>
  <c r="BM55" i="7949"/>
  <c r="BP55" i="7949" s="1"/>
  <c r="BM132" i="7949"/>
  <c r="BP132" i="7949" s="1"/>
  <c r="BM58" i="7949"/>
  <c r="BP58" i="7949" s="1"/>
  <c r="BM54" i="7949"/>
  <c r="BP54" i="7949" s="1"/>
  <c r="BM78" i="7949"/>
  <c r="BP78" i="7949" s="1"/>
  <c r="DO409" i="2"/>
  <c r="DN409" i="2"/>
  <c r="DM409" i="2"/>
  <c r="DL409" i="2"/>
  <c r="DK409" i="2"/>
  <c r="DN705" i="2"/>
  <c r="DK705" i="2"/>
  <c r="DO705" i="2"/>
  <c r="DM705" i="2"/>
  <c r="DL705" i="2"/>
  <c r="DY870" i="2"/>
  <c r="DX870" i="2"/>
  <c r="DX513" i="2"/>
  <c r="DY513" i="2"/>
  <c r="AZ80" i="7949" l="1"/>
  <c r="AY82" i="7949"/>
  <c r="BA85" i="7949"/>
  <c r="BA74" i="7949"/>
  <c r="BH74" i="7949" s="1"/>
  <c r="AY130" i="7949"/>
  <c r="AY138" i="7949"/>
  <c r="BG138" i="7949" s="1"/>
  <c r="BA160" i="7949"/>
  <c r="BA60" i="7949"/>
  <c r="BA136" i="7949"/>
  <c r="BA44" i="7949"/>
  <c r="AY84" i="7949"/>
  <c r="AY69" i="7949"/>
  <c r="AY161" i="7949"/>
  <c r="BG161" i="7949" s="1"/>
  <c r="BA70" i="7949"/>
  <c r="BA82" i="7949"/>
  <c r="BH82" i="7949" s="1"/>
  <c r="AY58" i="7949"/>
  <c r="BA45" i="7949"/>
  <c r="AY86" i="7949"/>
  <c r="AY63" i="7949"/>
  <c r="AY68" i="7949"/>
  <c r="BA72" i="7949"/>
  <c r="BH72" i="7949" s="1"/>
  <c r="BA132" i="7949"/>
  <c r="BA133" i="7949"/>
  <c r="AY42" i="7949"/>
  <c r="BA81" i="7949"/>
  <c r="BA78" i="7949"/>
  <c r="BA66" i="7949"/>
  <c r="BA79" i="7949"/>
  <c r="AZ67" i="7949"/>
  <c r="BA156" i="7949"/>
  <c r="AY50" i="7949"/>
  <c r="AY85" i="7949"/>
  <c r="BA68" i="7949"/>
  <c r="BA158" i="7949"/>
  <c r="BH158" i="7949" s="1"/>
  <c r="AY49" i="7949"/>
  <c r="BG49" i="7949" s="1"/>
  <c r="AZ69" i="7949"/>
  <c r="BG69" i="7949" s="1"/>
  <c r="AY159" i="7949"/>
  <c r="BG159" i="7949" s="1"/>
  <c r="BA87" i="7949"/>
  <c r="AY79" i="7949"/>
  <c r="AY133" i="7949"/>
  <c r="AY163" i="7949"/>
  <c r="DW158" i="2"/>
  <c r="BA164" i="7949"/>
  <c r="BH164" i="7949" s="1"/>
  <c r="AY62" i="7949"/>
  <c r="AY44" i="7949"/>
  <c r="BA86" i="7949"/>
  <c r="BH86" i="7949" s="1"/>
  <c r="AZ157" i="7949"/>
  <c r="BA50" i="7949"/>
  <c r="BA129" i="7949"/>
  <c r="AZ129" i="7949"/>
  <c r="AY73" i="7949"/>
  <c r="AY70" i="7949"/>
  <c r="AY66" i="7949"/>
  <c r="BA43" i="7949"/>
  <c r="AY57" i="7949"/>
  <c r="AY46" i="7949"/>
  <c r="BG46" i="7949" s="1"/>
  <c r="BA54" i="7949"/>
  <c r="BA58" i="7949"/>
  <c r="AZ51" i="7949"/>
  <c r="BG51" i="7949" s="1"/>
  <c r="DW160" i="2"/>
  <c r="AY134" i="7949"/>
  <c r="AZ42" i="7949"/>
  <c r="AZ130" i="7949"/>
  <c r="AY78" i="7949"/>
  <c r="AY60" i="7949"/>
  <c r="BA83" i="7949"/>
  <c r="BA155" i="7949"/>
  <c r="BA131" i="7949"/>
  <c r="BA138" i="7949"/>
  <c r="AY132" i="7949"/>
  <c r="BH132" i="7949" s="1"/>
  <c r="AZ58" i="7949"/>
  <c r="AZ60" i="7949"/>
  <c r="BA47" i="7949"/>
  <c r="BA73" i="7949"/>
  <c r="AY83" i="7949"/>
  <c r="AZ87" i="7949"/>
  <c r="BA56" i="7949"/>
  <c r="BA162" i="7949"/>
  <c r="AY162" i="7949"/>
  <c r="AY137" i="7949"/>
  <c r="BH137" i="7949" s="1"/>
  <c r="AZ54" i="7949"/>
  <c r="AZ160" i="7949"/>
  <c r="AY54" i="7949"/>
  <c r="AY61" i="7949"/>
  <c r="BA157" i="7949"/>
  <c r="AY155" i="7949"/>
  <c r="AY156" i="7949"/>
  <c r="AZ86" i="7949"/>
  <c r="AY48" i="7949"/>
  <c r="BA130" i="7949"/>
  <c r="BA61" i="7949"/>
  <c r="BA135" i="7949"/>
  <c r="AZ84" i="7949"/>
  <c r="AZ48" i="7949"/>
  <c r="AZ162" i="7949"/>
  <c r="BA62" i="7949"/>
  <c r="AY43" i="7949"/>
  <c r="AZ135" i="7949"/>
  <c r="AZ134" i="7949"/>
  <c r="AY81" i="7949"/>
  <c r="AY157" i="7949"/>
  <c r="AY67" i="7949"/>
  <c r="AY55" i="7949"/>
  <c r="AZ78" i="7949"/>
  <c r="BA55" i="7949"/>
  <c r="BA48" i="7949"/>
  <c r="AZ81" i="7949"/>
  <c r="BA46" i="7949"/>
  <c r="AY131" i="7949"/>
  <c r="AY45" i="7949"/>
  <c r="BA163" i="7949"/>
  <c r="AZ131" i="7949"/>
  <c r="BA161" i="7949"/>
  <c r="BH161" i="7949" s="1"/>
  <c r="AZ132" i="7949"/>
  <c r="AZ62" i="7949"/>
  <c r="AZ133" i="7949"/>
  <c r="AZ156" i="7949"/>
  <c r="AZ68" i="7949"/>
  <c r="AZ57" i="7949"/>
  <c r="AZ82" i="7949"/>
  <c r="AZ164" i="7949"/>
  <c r="BA80" i="7949"/>
  <c r="AX80" i="7949" s="1"/>
  <c r="BA59" i="7949"/>
  <c r="BA49" i="7949"/>
  <c r="AY87" i="7949"/>
  <c r="AY135" i="7949"/>
  <c r="BA57" i="7949"/>
  <c r="AY47" i="7949"/>
  <c r="AZ50" i="7949"/>
  <c r="AZ47" i="7949"/>
  <c r="BA71" i="7949"/>
  <c r="BA159" i="7949"/>
  <c r="AY75" i="7949"/>
  <c r="AZ73" i="7949"/>
  <c r="AZ83" i="7949"/>
  <c r="AZ155" i="7949"/>
  <c r="AZ79" i="7949"/>
  <c r="AZ163" i="7949"/>
  <c r="AZ61" i="7949"/>
  <c r="AZ75" i="7949"/>
  <c r="AY160" i="7949"/>
  <c r="AZ66" i="7949"/>
  <c r="AZ137" i="7949"/>
  <c r="AZ55" i="7949"/>
  <c r="ED516" i="2"/>
  <c r="ED216" i="2"/>
  <c r="BA84" i="7949"/>
  <c r="BH84" i="7949" s="1"/>
  <c r="BA69" i="7949"/>
  <c r="BH69" i="7949" s="1"/>
  <c r="AY59" i="7949"/>
  <c r="BA67" i="7949"/>
  <c r="BA134" i="7949"/>
  <c r="ED212" i="2"/>
  <c r="AZ43" i="7949"/>
  <c r="DV849" i="2"/>
  <c r="DX849" i="2" s="1"/>
  <c r="BA75" i="7949"/>
  <c r="AY71" i="7949"/>
  <c r="AZ63" i="7949"/>
  <c r="AZ85" i="7949"/>
  <c r="AZ70" i="7949"/>
  <c r="DV848" i="2"/>
  <c r="DY848" i="2" s="1"/>
  <c r="AY56" i="7949"/>
  <c r="ED215" i="2"/>
  <c r="DV847" i="2"/>
  <c r="DY847" i="2" s="1"/>
  <c r="ED868" i="2"/>
  <c r="AZ158" i="7949"/>
  <c r="ED870" i="2"/>
  <c r="BA42" i="7949"/>
  <c r="AY136" i="7949"/>
  <c r="AY129" i="7949"/>
  <c r="AZ72" i="7949"/>
  <c r="DO420" i="2"/>
  <c r="DN420" i="2"/>
  <c r="DK420" i="2"/>
  <c r="DL420" i="2"/>
  <c r="DM420" i="2"/>
  <c r="G109" i="7950"/>
  <c r="I109" i="7950"/>
  <c r="AT109" i="7950"/>
  <c r="AU109" i="7950" s="1"/>
  <c r="AR109" i="7950"/>
  <c r="E109" i="7950"/>
  <c r="AQ109" i="7950"/>
  <c r="DN714" i="2"/>
  <c r="DM714" i="2"/>
  <c r="DK714" i="2"/>
  <c r="DL714" i="2"/>
  <c r="DO714" i="2"/>
  <c r="DN137" i="2"/>
  <c r="DK137" i="2"/>
  <c r="DM137" i="2"/>
  <c r="DL137" i="2"/>
  <c r="DO137" i="2"/>
  <c r="DN713" i="2"/>
  <c r="DK713" i="2"/>
  <c r="DO713" i="2"/>
  <c r="DM713" i="2"/>
  <c r="DL713" i="2"/>
  <c r="DN138" i="2"/>
  <c r="DK138" i="2"/>
  <c r="DO138" i="2"/>
  <c r="DL138" i="2"/>
  <c r="DM138" i="2"/>
  <c r="ED882" i="2"/>
  <c r="DN440" i="2"/>
  <c r="DM440" i="2"/>
  <c r="DK440" i="2"/>
  <c r="DO440" i="2"/>
  <c r="DL440" i="2"/>
  <c r="BH51" i="7949"/>
  <c r="DL50" i="2"/>
  <c r="DK50" i="2"/>
  <c r="DM50" i="2"/>
  <c r="DN50" i="2"/>
  <c r="DO50" i="2"/>
  <c r="DX459" i="2"/>
  <c r="DW459" i="2"/>
  <c r="DK449" i="2"/>
  <c r="DO449" i="2"/>
  <c r="DN449" i="2"/>
  <c r="DL449" i="2"/>
  <c r="DM449" i="2"/>
  <c r="DN149" i="2"/>
  <c r="DK149" i="2"/>
  <c r="DL149" i="2"/>
  <c r="DM149" i="2"/>
  <c r="DO149" i="2"/>
  <c r="DN147" i="2"/>
  <c r="DO147" i="2"/>
  <c r="DL147" i="2"/>
  <c r="DM147" i="2"/>
  <c r="DK147" i="2"/>
  <c r="ED513" i="2"/>
  <c r="DM806" i="2"/>
  <c r="DO806" i="2"/>
  <c r="DN806" i="2"/>
  <c r="DL806" i="2"/>
  <c r="DK806" i="2"/>
  <c r="DN715" i="2"/>
  <c r="DL715" i="2"/>
  <c r="DO715" i="2"/>
  <c r="DK715" i="2"/>
  <c r="DM715" i="2"/>
  <c r="DM51" i="2"/>
  <c r="DK51" i="2"/>
  <c r="DN51" i="2"/>
  <c r="DL51" i="2"/>
  <c r="DO51" i="2"/>
  <c r="DL801" i="2"/>
  <c r="DO801" i="2"/>
  <c r="DM801" i="2"/>
  <c r="DK801" i="2"/>
  <c r="DN801" i="2"/>
  <c r="DM799" i="2"/>
  <c r="DN799" i="2"/>
  <c r="DK799" i="2"/>
  <c r="DL799" i="2"/>
  <c r="DO799" i="2"/>
  <c r="DX460" i="2"/>
  <c r="DW460" i="2"/>
  <c r="DM800" i="2"/>
  <c r="DO800" i="2"/>
  <c r="DN800" i="2"/>
  <c r="DL800" i="2"/>
  <c r="DK800" i="2"/>
  <c r="AZ59" i="7949"/>
  <c r="DO438" i="2"/>
  <c r="DN438" i="2"/>
  <c r="DM438" i="2"/>
  <c r="DL438" i="2"/>
  <c r="DK438" i="2"/>
  <c r="DJ722" i="2"/>
  <c r="DI733" i="2"/>
  <c r="DN136" i="2"/>
  <c r="DL136" i="2"/>
  <c r="DM136" i="2"/>
  <c r="DO136" i="2"/>
  <c r="DK136" i="2"/>
  <c r="DJ723" i="2"/>
  <c r="DI734" i="2"/>
  <c r="DO798" i="2"/>
  <c r="DN798" i="2"/>
  <c r="DL798" i="2"/>
  <c r="DM798" i="2"/>
  <c r="DK798" i="2"/>
  <c r="DJ726" i="2"/>
  <c r="DI737" i="2"/>
  <c r="DI740" i="2"/>
  <c r="DJ729" i="2"/>
  <c r="DI739" i="2"/>
  <c r="DJ728" i="2"/>
  <c r="DO809" i="2"/>
  <c r="DM809" i="2"/>
  <c r="DK809" i="2"/>
  <c r="DL809" i="2"/>
  <c r="DN809" i="2"/>
  <c r="AX45" i="7950"/>
  <c r="M45" i="7950"/>
  <c r="AW45" i="7950"/>
  <c r="AZ45" i="7950"/>
  <c r="AY45" i="7950"/>
  <c r="DO807" i="2"/>
  <c r="DK807" i="2"/>
  <c r="DM807" i="2"/>
  <c r="DL807" i="2"/>
  <c r="DN807" i="2"/>
  <c r="DX455" i="2"/>
  <c r="DW455" i="2"/>
  <c r="DV463" i="2"/>
  <c r="DM808" i="2"/>
  <c r="DN808" i="2"/>
  <c r="DL808" i="2"/>
  <c r="DO808" i="2"/>
  <c r="DK808" i="2"/>
  <c r="DM711" i="2"/>
  <c r="DN711" i="2"/>
  <c r="DK711" i="2"/>
  <c r="DL711" i="2"/>
  <c r="DO711" i="2"/>
  <c r="DK716" i="2"/>
  <c r="DL716" i="2"/>
  <c r="DO716" i="2"/>
  <c r="DN716" i="2"/>
  <c r="DM716" i="2"/>
  <c r="DO712" i="2"/>
  <c r="DM712" i="2"/>
  <c r="DK712" i="2"/>
  <c r="DL712" i="2"/>
  <c r="DN712" i="2"/>
  <c r="DM810" i="2"/>
  <c r="DL810" i="2"/>
  <c r="DK810" i="2"/>
  <c r="DN810" i="2"/>
  <c r="DO810" i="2"/>
  <c r="BG80" i="7949"/>
  <c r="DI721" i="2"/>
  <c r="DJ710" i="2"/>
  <c r="DK718" i="2"/>
  <c r="DO718" i="2"/>
  <c r="DN718" i="2"/>
  <c r="DL718" i="2"/>
  <c r="DM718" i="2"/>
  <c r="DM717" i="2"/>
  <c r="DL717" i="2"/>
  <c r="DO717" i="2"/>
  <c r="DN717" i="2"/>
  <c r="DK717" i="2"/>
  <c r="DM444" i="2"/>
  <c r="DK444" i="2"/>
  <c r="DN444" i="2"/>
  <c r="DO444" i="2"/>
  <c r="DL444" i="2"/>
  <c r="DN719" i="2"/>
  <c r="DM719" i="2"/>
  <c r="DL719" i="2"/>
  <c r="DO719" i="2"/>
  <c r="DK719" i="2"/>
  <c r="DO649" i="2"/>
  <c r="DN649" i="2"/>
  <c r="DM649" i="2"/>
  <c r="DL649" i="2"/>
  <c r="DK649" i="2"/>
  <c r="DW456" i="2"/>
  <c r="DX456" i="2"/>
  <c r="ED869" i="2"/>
  <c r="DN760" i="2"/>
  <c r="DL760" i="2"/>
  <c r="DM760" i="2"/>
  <c r="DK760" i="2"/>
  <c r="DO760" i="2"/>
  <c r="DN450" i="2"/>
  <c r="DO450" i="2"/>
  <c r="DM450" i="2"/>
  <c r="DK450" i="2"/>
  <c r="DL450" i="2"/>
  <c r="DJ727" i="2"/>
  <c r="DI738" i="2"/>
  <c r="DO443" i="2"/>
  <c r="DN443" i="2"/>
  <c r="DL443" i="2"/>
  <c r="DK443" i="2"/>
  <c r="DM443" i="2"/>
  <c r="DN802" i="2"/>
  <c r="DL802" i="2"/>
  <c r="DO802" i="2"/>
  <c r="DK802" i="2"/>
  <c r="DM802" i="2"/>
  <c r="BG74" i="7949"/>
  <c r="DM350" i="2"/>
  <c r="DL350" i="2"/>
  <c r="DO350" i="2"/>
  <c r="DN350" i="2"/>
  <c r="DK350" i="2"/>
  <c r="DM699" i="2"/>
  <c r="DN699" i="2"/>
  <c r="DL699" i="2"/>
  <c r="DO699" i="2"/>
  <c r="DK699" i="2"/>
  <c r="DM433" i="2"/>
  <c r="DN433" i="2"/>
  <c r="DK433" i="2"/>
  <c r="DL433" i="2"/>
  <c r="DO433" i="2"/>
  <c r="DI804" i="2"/>
  <c r="DJ804" i="2" s="1"/>
  <c r="DJ796" i="2"/>
  <c r="DI741" i="2"/>
  <c r="DJ730" i="2"/>
  <c r="DP651" i="2"/>
  <c r="DJ650" i="2"/>
  <c r="DX458" i="2"/>
  <c r="DW458" i="2"/>
  <c r="DK426" i="2"/>
  <c r="DN426" i="2"/>
  <c r="DO426" i="2"/>
  <c r="DL426" i="2"/>
  <c r="DM426" i="2"/>
  <c r="DN435" i="2"/>
  <c r="DL435" i="2"/>
  <c r="DO435" i="2"/>
  <c r="DM435" i="2"/>
  <c r="DK435" i="2"/>
  <c r="DP762" i="2"/>
  <c r="DJ762" i="2" s="1"/>
  <c r="DJ761" i="2"/>
  <c r="DM439" i="2"/>
  <c r="DL439" i="2"/>
  <c r="DN439" i="2"/>
  <c r="DO439" i="2"/>
  <c r="DK439" i="2"/>
  <c r="DL124" i="2"/>
  <c r="DK124" i="2"/>
  <c r="DN124" i="2"/>
  <c r="DM124" i="2"/>
  <c r="DO124" i="2"/>
  <c r="DN432" i="2"/>
  <c r="DO432" i="2"/>
  <c r="DM432" i="2"/>
  <c r="DK432" i="2"/>
  <c r="DL432" i="2"/>
  <c r="DN434" i="2"/>
  <c r="DM434" i="2"/>
  <c r="DK434" i="2"/>
  <c r="DL434" i="2"/>
  <c r="DO434" i="2"/>
  <c r="DM150" i="2"/>
  <c r="DN150" i="2"/>
  <c r="DO150" i="2"/>
  <c r="DL150" i="2"/>
  <c r="DK150" i="2"/>
  <c r="DP352" i="2"/>
  <c r="DJ352" i="2" s="1"/>
  <c r="DJ351" i="2"/>
  <c r="DL414" i="2"/>
  <c r="DN414" i="2"/>
  <c r="DM414" i="2"/>
  <c r="DK414" i="2"/>
  <c r="DO414" i="2"/>
  <c r="DI813" i="2"/>
  <c r="DK805" i="2"/>
  <c r="DM805" i="2"/>
  <c r="DL805" i="2"/>
  <c r="DN805" i="2"/>
  <c r="DO805" i="2"/>
  <c r="DL788" i="2"/>
  <c r="DM788" i="2"/>
  <c r="DK788" i="2"/>
  <c r="DO788" i="2"/>
  <c r="DN788" i="2"/>
  <c r="DW457" i="2"/>
  <c r="DX457" i="2"/>
  <c r="DJ437" i="2"/>
  <c r="DI448" i="2"/>
  <c r="DJ448" i="2" s="1"/>
  <c r="ED883" i="2"/>
  <c r="DK446" i="2"/>
  <c r="DM446" i="2"/>
  <c r="DL446" i="2"/>
  <c r="DO446" i="2"/>
  <c r="DN446" i="2"/>
  <c r="ED213" i="2"/>
  <c r="DM130" i="2"/>
  <c r="DN130" i="2"/>
  <c r="DO130" i="2"/>
  <c r="DL130" i="2"/>
  <c r="DK130" i="2"/>
  <c r="DJ135" i="2"/>
  <c r="DI146" i="2"/>
  <c r="DJ146" i="2" s="1"/>
  <c r="ED514" i="2"/>
  <c r="DI442" i="2"/>
  <c r="DJ442" i="2" s="1"/>
  <c r="DJ431" i="2"/>
  <c r="DL445" i="2"/>
  <c r="DM445" i="2"/>
  <c r="DK445" i="2"/>
  <c r="DO445" i="2"/>
  <c r="DN445" i="2"/>
  <c r="BH63" i="7949"/>
  <c r="ED515" i="2"/>
  <c r="DN139" i="2"/>
  <c r="DK139" i="2"/>
  <c r="DO139" i="2"/>
  <c r="DL139" i="2"/>
  <c r="DM139" i="2"/>
  <c r="DI436" i="2"/>
  <c r="DJ425" i="2"/>
  <c r="ED517" i="2"/>
  <c r="DJ725" i="2"/>
  <c r="DI736" i="2"/>
  <c r="DO797" i="2"/>
  <c r="DM797" i="2"/>
  <c r="DL797" i="2"/>
  <c r="DN797" i="2"/>
  <c r="DK797" i="2"/>
  <c r="M61" i="7950"/>
  <c r="AX61" i="7950"/>
  <c r="AW61" i="7950"/>
  <c r="AY61" i="7950"/>
  <c r="AZ61" i="7950"/>
  <c r="DX461" i="2"/>
  <c r="DW461" i="2"/>
  <c r="DK148" i="2"/>
  <c r="DL148" i="2"/>
  <c r="DN148" i="2"/>
  <c r="DO148" i="2"/>
  <c r="DM148" i="2"/>
  <c r="DJ724" i="2"/>
  <c r="DI735" i="2"/>
  <c r="AP125" i="7950"/>
  <c r="DL141" i="2"/>
  <c r="DK141" i="2"/>
  <c r="DN141" i="2"/>
  <c r="DM141" i="2"/>
  <c r="DO141" i="2"/>
  <c r="DL451" i="2"/>
  <c r="DK451" i="2"/>
  <c r="DO451" i="2"/>
  <c r="DN451" i="2"/>
  <c r="DM451" i="2"/>
  <c r="ED214" i="2"/>
  <c r="DY846" i="2"/>
  <c r="DX846" i="2"/>
  <c r="BH85" i="7949" l="1"/>
  <c r="BG130" i="7949"/>
  <c r="BH130" i="7949"/>
  <c r="AX136" i="7949"/>
  <c r="AX74" i="7949"/>
  <c r="BG68" i="7949"/>
  <c r="BG42" i="7949"/>
  <c r="BH58" i="7949"/>
  <c r="BG58" i="7949"/>
  <c r="BH138" i="7949"/>
  <c r="BH60" i="7949"/>
  <c r="BG63" i="7949"/>
  <c r="BG84" i="7949"/>
  <c r="AX82" i="7949"/>
  <c r="BI82" i="7949" s="1"/>
  <c r="AX44" i="7949"/>
  <c r="BH70" i="7949"/>
  <c r="AX45" i="7949"/>
  <c r="BH78" i="7949"/>
  <c r="AX63" i="7949"/>
  <c r="BI63" i="7949" s="1"/>
  <c r="BH68" i="7949"/>
  <c r="AX72" i="7949"/>
  <c r="BI72" i="7949" s="1"/>
  <c r="BG67" i="7949"/>
  <c r="BH81" i="7949"/>
  <c r="BH133" i="7949"/>
  <c r="BH50" i="7949"/>
  <c r="BH66" i="7949"/>
  <c r="AX85" i="7949"/>
  <c r="BH156" i="7949"/>
  <c r="BH79" i="7949"/>
  <c r="AX51" i="7949"/>
  <c r="AX159" i="7949"/>
  <c r="BH135" i="7949"/>
  <c r="BG162" i="7949"/>
  <c r="EO159" i="2"/>
  <c r="AX158" i="7949"/>
  <c r="BI158" i="7949" s="1"/>
  <c r="AX162" i="7949"/>
  <c r="AX78" i="7949"/>
  <c r="BG78" i="7949"/>
  <c r="BG48" i="7949"/>
  <c r="AX49" i="7949"/>
  <c r="BG133" i="7949"/>
  <c r="BG157" i="7949"/>
  <c r="AX79" i="7949"/>
  <c r="BG156" i="7949"/>
  <c r="AX68" i="7949"/>
  <c r="BG45" i="7949"/>
  <c r="AX42" i="7949"/>
  <c r="BH45" i="7949"/>
  <c r="BG155" i="7949"/>
  <c r="BH49" i="7949"/>
  <c r="AX138" i="7949"/>
  <c r="EO158" i="2"/>
  <c r="BH43" i="7949"/>
  <c r="BG44" i="7949"/>
  <c r="BH44" i="7949"/>
  <c r="BI44" i="7949" s="1"/>
  <c r="BG60" i="7949"/>
  <c r="BH163" i="7949"/>
  <c r="AX60" i="7949"/>
  <c r="BH62" i="7949"/>
  <c r="BG57" i="7949"/>
  <c r="AX164" i="7949"/>
  <c r="BI164" i="7949" s="1"/>
  <c r="BH57" i="7949"/>
  <c r="BH129" i="7949"/>
  <c r="BH73" i="7949"/>
  <c r="BG129" i="7949"/>
  <c r="AX129" i="7949"/>
  <c r="BH46" i="7949"/>
  <c r="AX50" i="7949"/>
  <c r="AX58" i="7949"/>
  <c r="BH56" i="7949"/>
  <c r="BG134" i="7949"/>
  <c r="BH54" i="7949"/>
  <c r="BH134" i="7949"/>
  <c r="AX66" i="7949"/>
  <c r="BI66" i="7949" s="1"/>
  <c r="EO157" i="2"/>
  <c r="EO155" i="2"/>
  <c r="EO160" i="2"/>
  <c r="BG70" i="7949"/>
  <c r="EO156" i="2"/>
  <c r="AX86" i="7949"/>
  <c r="BI86" i="7949" s="1"/>
  <c r="EO154" i="2"/>
  <c r="EM154" i="2" s="1"/>
  <c r="BH47" i="7949"/>
  <c r="BH48" i="7949"/>
  <c r="AX156" i="7949"/>
  <c r="BI156" i="7949" s="1"/>
  <c r="BG137" i="7949"/>
  <c r="AX130" i="7949"/>
  <c r="BH131" i="7949"/>
  <c r="AX132" i="7949"/>
  <c r="BI132" i="7949" s="1"/>
  <c r="BH61" i="7949"/>
  <c r="AX133" i="7949"/>
  <c r="BH80" i="7949"/>
  <c r="BI80" i="7949" s="1"/>
  <c r="BH83" i="7949"/>
  <c r="BG79" i="7949"/>
  <c r="AX161" i="7949"/>
  <c r="BI161" i="7949" s="1"/>
  <c r="AX67" i="7949"/>
  <c r="AX54" i="7949"/>
  <c r="AX135" i="7949"/>
  <c r="AX55" i="7949"/>
  <c r="BG164" i="7949"/>
  <c r="BG43" i="7949"/>
  <c r="BG132" i="7949"/>
  <c r="AX155" i="7949"/>
  <c r="AX83" i="7949"/>
  <c r="AX87" i="7949"/>
  <c r="BG61" i="7949"/>
  <c r="AX47" i="7949"/>
  <c r="BI47" i="7949" s="1"/>
  <c r="BG55" i="7949"/>
  <c r="BH155" i="7949"/>
  <c r="BH55" i="7949"/>
  <c r="BG54" i="7949"/>
  <c r="AX163" i="7949"/>
  <c r="BH157" i="7949"/>
  <c r="BH162" i="7949"/>
  <c r="BG86" i="7949"/>
  <c r="AX62" i="7949"/>
  <c r="BH136" i="7949"/>
  <c r="BI136" i="7949" s="1"/>
  <c r="AX69" i="7949"/>
  <c r="BI69" i="7949" s="1"/>
  <c r="AX73" i="7949"/>
  <c r="BG47" i="7949"/>
  <c r="AX160" i="7949"/>
  <c r="AX46" i="7949"/>
  <c r="AX157" i="7949"/>
  <c r="AX48" i="7949"/>
  <c r="BG81" i="7949"/>
  <c r="BG85" i="7949"/>
  <c r="AX81" i="7949"/>
  <c r="AX134" i="7949"/>
  <c r="BH67" i="7949"/>
  <c r="BG50" i="7949"/>
  <c r="BG62" i="7949"/>
  <c r="BG131" i="7949"/>
  <c r="BH159" i="7949"/>
  <c r="AX131" i="7949"/>
  <c r="BH87" i="7949"/>
  <c r="BG87" i="7949"/>
  <c r="BG135" i="7949"/>
  <c r="AX61" i="7949"/>
  <c r="DX848" i="2"/>
  <c r="ED848" i="2" s="1"/>
  <c r="BG82" i="7949"/>
  <c r="BG75" i="7949"/>
  <c r="BG83" i="7949"/>
  <c r="BG73" i="7949"/>
  <c r="BG163" i="7949"/>
  <c r="AX57" i="7949"/>
  <c r="BH75" i="7949"/>
  <c r="BH160" i="7949"/>
  <c r="BG160" i="7949"/>
  <c r="AX43" i="7949"/>
  <c r="BH71" i="7949"/>
  <c r="BG136" i="7949"/>
  <c r="AX71" i="7949"/>
  <c r="BG71" i="7949"/>
  <c r="DX847" i="2"/>
  <c r="ED847" i="2" s="1"/>
  <c r="AX137" i="7949"/>
  <c r="BI137" i="7949" s="1"/>
  <c r="AX59" i="7949"/>
  <c r="BH42" i="7949"/>
  <c r="DY849" i="2"/>
  <c r="ED849" i="2" s="1"/>
  <c r="AX56" i="7949"/>
  <c r="BG56" i="7949"/>
  <c r="AX84" i="7949"/>
  <c r="BI84" i="7949" s="1"/>
  <c r="BG66" i="7949"/>
  <c r="AP46" i="7950"/>
  <c r="E46" i="7950" s="1"/>
  <c r="BI74" i="7949"/>
  <c r="BG59" i="7949"/>
  <c r="BH59" i="7949"/>
  <c r="ED846" i="2"/>
  <c r="AX75" i="7949"/>
  <c r="BG72" i="7949"/>
  <c r="BG158" i="7949"/>
  <c r="AX70" i="7949"/>
  <c r="DK425" i="2"/>
  <c r="DO425" i="2"/>
  <c r="DN425" i="2"/>
  <c r="DM425" i="2"/>
  <c r="DL425" i="2"/>
  <c r="DL448" i="2"/>
  <c r="DO448" i="2"/>
  <c r="DK448" i="2"/>
  <c r="DM448" i="2"/>
  <c r="DN448" i="2"/>
  <c r="DJ741" i="2"/>
  <c r="DI752" i="2"/>
  <c r="DJ752" i="2" s="1"/>
  <c r="K109" i="7950"/>
  <c r="AV109" i="7950"/>
  <c r="DN437" i="2"/>
  <c r="DK437" i="2"/>
  <c r="DO437" i="2"/>
  <c r="DL437" i="2"/>
  <c r="DM437" i="2"/>
  <c r="DM796" i="2"/>
  <c r="DL796" i="2"/>
  <c r="DO796" i="2"/>
  <c r="DN796" i="2"/>
  <c r="DK796" i="2"/>
  <c r="EO458" i="2"/>
  <c r="EO461" i="2"/>
  <c r="EO460" i="2"/>
  <c r="EO455" i="2"/>
  <c r="EM455" i="2" s="1"/>
  <c r="EO456" i="2"/>
  <c r="EO457" i="2"/>
  <c r="EO459" i="2"/>
  <c r="DM442" i="2"/>
  <c r="DK442" i="2"/>
  <c r="DN442" i="2"/>
  <c r="DL442" i="2"/>
  <c r="DO442" i="2"/>
  <c r="DN135" i="2"/>
  <c r="DO135" i="2"/>
  <c r="DL135" i="2"/>
  <c r="DM135" i="2"/>
  <c r="DK135" i="2"/>
  <c r="DV817" i="2"/>
  <c r="DV814" i="2"/>
  <c r="DV818" i="2"/>
  <c r="DV816" i="2"/>
  <c r="DV815" i="2"/>
  <c r="DN725" i="2"/>
  <c r="DM725" i="2"/>
  <c r="DL725" i="2"/>
  <c r="DK725" i="2"/>
  <c r="DO725" i="2"/>
  <c r="DN804" i="2"/>
  <c r="DK804" i="2"/>
  <c r="DM804" i="2"/>
  <c r="DO804" i="2"/>
  <c r="DL804" i="2"/>
  <c r="DN726" i="2"/>
  <c r="DK726" i="2"/>
  <c r="DL726" i="2"/>
  <c r="DO726" i="2"/>
  <c r="DM726" i="2"/>
  <c r="DL728" i="2"/>
  <c r="DM728" i="2"/>
  <c r="DO728" i="2"/>
  <c r="DK728" i="2"/>
  <c r="DN728" i="2"/>
  <c r="DN762" i="2"/>
  <c r="DL762" i="2"/>
  <c r="DK762" i="2"/>
  <c r="DM762" i="2"/>
  <c r="DO762" i="2"/>
  <c r="DJ436" i="2"/>
  <c r="DI447" i="2"/>
  <c r="DJ447" i="2" s="1"/>
  <c r="DJ721" i="2"/>
  <c r="DI732" i="2"/>
  <c r="DJ736" i="2"/>
  <c r="DI747" i="2"/>
  <c r="DJ747" i="2" s="1"/>
  <c r="E125" i="7950"/>
  <c r="AT125" i="7950"/>
  <c r="AU125" i="7950" s="1"/>
  <c r="AQ125" i="7950"/>
  <c r="I125" i="7950"/>
  <c r="AR125" i="7950"/>
  <c r="G125" i="7950"/>
  <c r="DI746" i="2"/>
  <c r="DJ746" i="2" s="1"/>
  <c r="DJ735" i="2"/>
  <c r="DI750" i="2"/>
  <c r="DJ750" i="2" s="1"/>
  <c r="DJ739" i="2"/>
  <c r="DJ734" i="2"/>
  <c r="DI745" i="2"/>
  <c r="DJ745" i="2" s="1"/>
  <c r="DN351" i="2"/>
  <c r="DO351" i="2"/>
  <c r="DL351" i="2"/>
  <c r="DM351" i="2"/>
  <c r="DK351" i="2"/>
  <c r="DO650" i="2"/>
  <c r="DM650" i="2"/>
  <c r="DL650" i="2"/>
  <c r="DN650" i="2"/>
  <c r="DK650" i="2"/>
  <c r="DK729" i="2"/>
  <c r="DO729" i="2"/>
  <c r="DM729" i="2"/>
  <c r="DL729" i="2"/>
  <c r="DN729" i="2"/>
  <c r="DK723" i="2"/>
  <c r="DM723" i="2"/>
  <c r="DN723" i="2"/>
  <c r="DO723" i="2"/>
  <c r="DL723" i="2"/>
  <c r="DL724" i="2"/>
  <c r="DM724" i="2"/>
  <c r="DN724" i="2"/>
  <c r="DK724" i="2"/>
  <c r="DO724" i="2"/>
  <c r="AP62" i="7950"/>
  <c r="DN431" i="2"/>
  <c r="DK431" i="2"/>
  <c r="DO431" i="2"/>
  <c r="DL431" i="2"/>
  <c r="DM431" i="2"/>
  <c r="DL146" i="2"/>
  <c r="DO146" i="2"/>
  <c r="DM146" i="2"/>
  <c r="DK146" i="2"/>
  <c r="DN146" i="2"/>
  <c r="DL352" i="2"/>
  <c r="DO352" i="2"/>
  <c r="DK352" i="2"/>
  <c r="DN352" i="2"/>
  <c r="DM352" i="2"/>
  <c r="DK761" i="2"/>
  <c r="DN761" i="2"/>
  <c r="DL761" i="2"/>
  <c r="DM761" i="2"/>
  <c r="DO761" i="2"/>
  <c r="DP652" i="2"/>
  <c r="DJ651" i="2"/>
  <c r="DI749" i="2"/>
  <c r="DJ749" i="2" s="1"/>
  <c r="DJ738" i="2"/>
  <c r="DI751" i="2"/>
  <c r="DJ751" i="2" s="1"/>
  <c r="DJ740" i="2"/>
  <c r="DJ733" i="2"/>
  <c r="DI744" i="2"/>
  <c r="DJ744" i="2" s="1"/>
  <c r="BI51" i="7949"/>
  <c r="DN730" i="2"/>
  <c r="DL730" i="2"/>
  <c r="DK730" i="2"/>
  <c r="DO730" i="2"/>
  <c r="DM730" i="2"/>
  <c r="DK727" i="2"/>
  <c r="DL727" i="2"/>
  <c r="DN727" i="2"/>
  <c r="DM727" i="2"/>
  <c r="DO727" i="2"/>
  <c r="DK710" i="2"/>
  <c r="DL710" i="2"/>
  <c r="DO710" i="2"/>
  <c r="DN710" i="2"/>
  <c r="DM710" i="2"/>
  <c r="DJ737" i="2"/>
  <c r="DI748" i="2"/>
  <c r="DJ748" i="2" s="1"/>
  <c r="DN722" i="2"/>
  <c r="DL722" i="2"/>
  <c r="DK722" i="2"/>
  <c r="DM722" i="2"/>
  <c r="DO722" i="2"/>
  <c r="BI85" i="7949" l="1"/>
  <c r="BI70" i="7949"/>
  <c r="BI130" i="7949"/>
  <c r="BI81" i="7949"/>
  <c r="BI58" i="7949"/>
  <c r="BI138" i="7949"/>
  <c r="BI60" i="7949"/>
  <c r="BI45" i="7949"/>
  <c r="BI68" i="7949"/>
  <c r="BI78" i="7949"/>
  <c r="BI50" i="7949"/>
  <c r="DY162" i="2"/>
  <c r="DX162" i="2"/>
  <c r="BI133" i="7949"/>
  <c r="BI79" i="7949"/>
  <c r="BI159" i="7949"/>
  <c r="EM159" i="2"/>
  <c r="BI135" i="7949"/>
  <c r="BI42" i="7949"/>
  <c r="EM160" i="2"/>
  <c r="BI54" i="7949"/>
  <c r="BI162" i="7949"/>
  <c r="EM158" i="2"/>
  <c r="BI49" i="7949"/>
  <c r="BI73" i="7949"/>
  <c r="BI46" i="7949"/>
  <c r="BI163" i="7949"/>
  <c r="BI62" i="7949"/>
  <c r="BI129" i="7949"/>
  <c r="EM157" i="2"/>
  <c r="BI57" i="7949"/>
  <c r="BI56" i="7949"/>
  <c r="EM155" i="2"/>
  <c r="EM156" i="2"/>
  <c r="BI134" i="7949"/>
  <c r="BI48" i="7949"/>
  <c r="CD324" i="7949"/>
  <c r="CD67" i="7949"/>
  <c r="CD323" i="7949"/>
  <c r="BI155" i="7949"/>
  <c r="BI83" i="7949"/>
  <c r="CD327" i="7949"/>
  <c r="CD70" i="7949"/>
  <c r="BI131" i="7949"/>
  <c r="BI55" i="7949"/>
  <c r="BI61" i="7949"/>
  <c r="CD319" i="7949"/>
  <c r="CC319" i="7949" s="1"/>
  <c r="CD72" i="7949"/>
  <c r="CD74" i="7949"/>
  <c r="CD320" i="7949"/>
  <c r="CD75" i="7949"/>
  <c r="CD69" i="7949"/>
  <c r="CD71" i="7949"/>
  <c r="CD66" i="7949"/>
  <c r="CC66" i="7949" s="1"/>
  <c r="CD68" i="7949"/>
  <c r="CD325" i="7949"/>
  <c r="CD322" i="7949"/>
  <c r="CD73" i="7949"/>
  <c r="BI87" i="7949"/>
  <c r="BI67" i="7949"/>
  <c r="BI160" i="7949"/>
  <c r="BI157" i="7949"/>
  <c r="CD328" i="7949"/>
  <c r="CD600" i="7949"/>
  <c r="P45" i="7949"/>
  <c r="DI41" i="2"/>
  <c r="DZ296" i="2" s="1"/>
  <c r="CD326" i="7949"/>
  <c r="CD321" i="7949"/>
  <c r="CD602" i="7949"/>
  <c r="CD597" i="7949"/>
  <c r="CD601" i="7949"/>
  <c r="CD625" i="7949"/>
  <c r="CD598" i="7949"/>
  <c r="CD599" i="7949"/>
  <c r="CD604" i="7949"/>
  <c r="CD603" i="7949"/>
  <c r="CD596" i="7949"/>
  <c r="CC596" i="7949" s="1"/>
  <c r="CD605" i="7949"/>
  <c r="CD627" i="7949"/>
  <c r="CD620" i="7949"/>
  <c r="CC620" i="7949" s="1"/>
  <c r="CD626" i="7949"/>
  <c r="AD73" i="7949"/>
  <c r="Z59" i="7952" s="1"/>
  <c r="CD624" i="7949"/>
  <c r="BI43" i="7949"/>
  <c r="CD628" i="7949"/>
  <c r="CD623" i="7949"/>
  <c r="CD622" i="7949"/>
  <c r="CD46" i="7949"/>
  <c r="AD79" i="7949"/>
  <c r="Z60" i="7952" s="1"/>
  <c r="EM458" i="2"/>
  <c r="AD72" i="7949"/>
  <c r="AD74" i="7949" s="1"/>
  <c r="CD50" i="7949"/>
  <c r="CD47" i="7949"/>
  <c r="CD45" i="7949"/>
  <c r="DI755" i="2"/>
  <c r="DV756" i="2" s="1"/>
  <c r="CD621" i="7949"/>
  <c r="CD43" i="7949"/>
  <c r="CD629" i="7949"/>
  <c r="CD51" i="7949"/>
  <c r="CD44" i="7949"/>
  <c r="CD48" i="7949"/>
  <c r="CD49" i="7949"/>
  <c r="CD42" i="7949"/>
  <c r="CC42" i="7949" s="1"/>
  <c r="BI75" i="7949"/>
  <c r="BI71" i="7949"/>
  <c r="CD350" i="7949"/>
  <c r="CD352" i="7949"/>
  <c r="BI59" i="7949"/>
  <c r="CD348" i="7949"/>
  <c r="EM460" i="2"/>
  <c r="G46" i="7950"/>
  <c r="AQ46" i="7950"/>
  <c r="AT46" i="7950"/>
  <c r="AU46" i="7950" s="1"/>
  <c r="AV46" i="7950" s="1"/>
  <c r="I46" i="7950"/>
  <c r="AR46" i="7950"/>
  <c r="CD346" i="7949"/>
  <c r="EM459" i="2"/>
  <c r="CD351" i="7949"/>
  <c r="CD344" i="7949"/>
  <c r="EM456" i="2"/>
  <c r="AD78" i="7949"/>
  <c r="AD80" i="7949" s="1"/>
  <c r="CD347" i="7949"/>
  <c r="CD349" i="7949"/>
  <c r="CD345" i="7949"/>
  <c r="CD343" i="7949"/>
  <c r="CC343" i="7949" s="1"/>
  <c r="DL734" i="2"/>
  <c r="DM734" i="2"/>
  <c r="DN734" i="2"/>
  <c r="DO734" i="2"/>
  <c r="DK734" i="2"/>
  <c r="K125" i="7950"/>
  <c r="AV125" i="7950"/>
  <c r="DK740" i="2"/>
  <c r="DO740" i="2"/>
  <c r="DL740" i="2"/>
  <c r="DN740" i="2"/>
  <c r="DM740" i="2"/>
  <c r="DO739" i="2"/>
  <c r="DM739" i="2"/>
  <c r="DK739" i="2"/>
  <c r="DN739" i="2"/>
  <c r="DL739" i="2"/>
  <c r="EM461" i="2"/>
  <c r="DP653" i="2"/>
  <c r="DJ653" i="2" s="1"/>
  <c r="DJ652" i="2"/>
  <c r="DM751" i="2"/>
  <c r="DL751" i="2"/>
  <c r="DN751" i="2"/>
  <c r="DO751" i="2"/>
  <c r="DK751" i="2"/>
  <c r="DL750" i="2"/>
  <c r="DN750" i="2"/>
  <c r="DM750" i="2"/>
  <c r="DK750" i="2"/>
  <c r="DO750" i="2"/>
  <c r="DN747" i="2"/>
  <c r="DO747" i="2"/>
  <c r="DK747" i="2"/>
  <c r="DL747" i="2"/>
  <c r="DM747" i="2"/>
  <c r="DK738" i="2"/>
  <c r="DM738" i="2"/>
  <c r="DO738" i="2"/>
  <c r="DN738" i="2"/>
  <c r="DL738" i="2"/>
  <c r="DM736" i="2"/>
  <c r="DN736" i="2"/>
  <c r="DO736" i="2"/>
  <c r="DK736" i="2"/>
  <c r="DL736" i="2"/>
  <c r="DJ732" i="2"/>
  <c r="DI743" i="2"/>
  <c r="DJ743" i="2" s="1"/>
  <c r="DK752" i="2"/>
  <c r="DO752" i="2"/>
  <c r="DL752" i="2"/>
  <c r="DN752" i="2"/>
  <c r="DM752" i="2"/>
  <c r="DN749" i="2"/>
  <c r="DO749" i="2"/>
  <c r="DM749" i="2"/>
  <c r="DK749" i="2"/>
  <c r="DL749" i="2"/>
  <c r="DK735" i="2"/>
  <c r="DM735" i="2"/>
  <c r="DN735" i="2"/>
  <c r="DL735" i="2"/>
  <c r="DO735" i="2"/>
  <c r="DN721" i="2"/>
  <c r="DM721" i="2"/>
  <c r="DO721" i="2"/>
  <c r="DK721" i="2"/>
  <c r="DL721" i="2"/>
  <c r="DL741" i="2"/>
  <c r="DO741" i="2"/>
  <c r="DK741" i="2"/>
  <c r="DM741" i="2"/>
  <c r="DN741" i="2"/>
  <c r="DO744" i="2"/>
  <c r="DN744" i="2"/>
  <c r="DL744" i="2"/>
  <c r="DK744" i="2"/>
  <c r="DM744" i="2"/>
  <c r="AQ62" i="7950"/>
  <c r="I62" i="7950"/>
  <c r="AT62" i="7950"/>
  <c r="AU62" i="7950" s="1"/>
  <c r="G62" i="7950"/>
  <c r="AR62" i="7950"/>
  <c r="E62" i="7950"/>
  <c r="DL746" i="2"/>
  <c r="DO746" i="2"/>
  <c r="DM746" i="2"/>
  <c r="DN746" i="2"/>
  <c r="DK746" i="2"/>
  <c r="DO447" i="2"/>
  <c r="DL447" i="2"/>
  <c r="DK447" i="2"/>
  <c r="DM447" i="2"/>
  <c r="DN447" i="2"/>
  <c r="EM457" i="2"/>
  <c r="DN748" i="2"/>
  <c r="DO748" i="2"/>
  <c r="DK748" i="2"/>
  <c r="DL748" i="2"/>
  <c r="DM748" i="2"/>
  <c r="DL733" i="2"/>
  <c r="DO733" i="2"/>
  <c r="DK733" i="2"/>
  <c r="DN733" i="2"/>
  <c r="DM733" i="2"/>
  <c r="DO436" i="2"/>
  <c r="DK436" i="2"/>
  <c r="DL436" i="2"/>
  <c r="DM436" i="2"/>
  <c r="DN436" i="2"/>
  <c r="DO737" i="2"/>
  <c r="DN737" i="2"/>
  <c r="DM737" i="2"/>
  <c r="DL737" i="2"/>
  <c r="DK737" i="2"/>
  <c r="DM651" i="2"/>
  <c r="DN651" i="2"/>
  <c r="DO651" i="2"/>
  <c r="DL651" i="2"/>
  <c r="DK651" i="2"/>
  <c r="DL745" i="2"/>
  <c r="DN745" i="2"/>
  <c r="DK745" i="2"/>
  <c r="DM745" i="2"/>
  <c r="DO745" i="2"/>
  <c r="M109" i="7950"/>
  <c r="AW109" i="7950"/>
  <c r="AX109" i="7950"/>
  <c r="AZ109" i="7950"/>
  <c r="AY109" i="7950"/>
  <c r="DY463" i="2" l="1"/>
  <c r="CC599" i="7949"/>
  <c r="ED162" i="2"/>
  <c r="DX463" i="2"/>
  <c r="DV761" i="2"/>
  <c r="CE319" i="7949"/>
  <c r="CE327" i="7949"/>
  <c r="CE323" i="7949"/>
  <c r="ER155" i="2"/>
  <c r="EV153" i="2" s="1"/>
  <c r="DV760" i="2"/>
  <c r="ER156" i="2"/>
  <c r="EY153" i="2" s="1"/>
  <c r="DV762" i="2"/>
  <c r="DX762" i="2" s="1"/>
  <c r="CE69" i="7949"/>
  <c r="CE599" i="7949"/>
  <c r="CE604" i="7949"/>
  <c r="CE50" i="7949"/>
  <c r="CE605" i="7949"/>
  <c r="CE324" i="7949"/>
  <c r="CE326" i="7949"/>
  <c r="CE602" i="7949"/>
  <c r="CE596" i="7949"/>
  <c r="CE321" i="7949"/>
  <c r="CE603" i="7949"/>
  <c r="CE320" i="7949"/>
  <c r="CE325" i="7949"/>
  <c r="CE600" i="7949"/>
  <c r="CE597" i="7949"/>
  <c r="CE328" i="7949"/>
  <c r="CE601" i="7949"/>
  <c r="CE598" i="7949"/>
  <c r="CE43" i="7949"/>
  <c r="CE322" i="7949"/>
  <c r="CE42" i="7949"/>
  <c r="ER154" i="2"/>
  <c r="ES153" i="2" s="1"/>
  <c r="CC324" i="7949"/>
  <c r="CC325" i="7949"/>
  <c r="CE49" i="7949"/>
  <c r="CE44" i="7949"/>
  <c r="CE47" i="7949"/>
  <c r="CC68" i="7949"/>
  <c r="CE46" i="7949"/>
  <c r="CE48" i="7949"/>
  <c r="CE45" i="7949"/>
  <c r="CE51" i="7949"/>
  <c r="CC320" i="7949"/>
  <c r="CC627" i="7949"/>
  <c r="CC323" i="7949"/>
  <c r="CE623" i="7949"/>
  <c r="CE626" i="7949"/>
  <c r="CE351" i="7949"/>
  <c r="CE625" i="7949"/>
  <c r="CC71" i="7949"/>
  <c r="CC73" i="7949"/>
  <c r="CE347" i="7949"/>
  <c r="CE620" i="7949"/>
  <c r="CC326" i="7949"/>
  <c r="CE344" i="7949"/>
  <c r="CE624" i="7949"/>
  <c r="CE348" i="7949"/>
  <c r="CE346" i="7949"/>
  <c r="CE352" i="7949"/>
  <c r="CE350" i="7949"/>
  <c r="BE62" i="7950"/>
  <c r="CE66" i="7949"/>
  <c r="CC75" i="7949"/>
  <c r="CC328" i="7949"/>
  <c r="EA215" i="2"/>
  <c r="EC215" i="2" s="1"/>
  <c r="EA214" i="2"/>
  <c r="EC214" i="2" s="1"/>
  <c r="EA244" i="2"/>
  <c r="EC244" i="2" s="1"/>
  <c r="DZ244" i="2"/>
  <c r="DZ267" i="2"/>
  <c r="CC74" i="7949"/>
  <c r="DV42" i="2"/>
  <c r="DX42" i="2" s="1"/>
  <c r="DZ322" i="2"/>
  <c r="CE70" i="7949"/>
  <c r="CE71" i="7949"/>
  <c r="CE67" i="7949"/>
  <c r="CE629" i="7949"/>
  <c r="CE75" i="7949"/>
  <c r="CE73" i="7949"/>
  <c r="CE621" i="7949"/>
  <c r="CE628" i="7949"/>
  <c r="CE74" i="7949"/>
  <c r="CE72" i="7949"/>
  <c r="CE68" i="7949"/>
  <c r="CE622" i="7949"/>
  <c r="CE627" i="7949"/>
  <c r="CC70" i="7949"/>
  <c r="DV47" i="2"/>
  <c r="DX47" i="2" s="1"/>
  <c r="CC327" i="7949"/>
  <c r="DZ216" i="2"/>
  <c r="DZ266" i="2"/>
  <c r="EA320" i="2"/>
  <c r="EC320" i="2" s="1"/>
  <c r="DV164" i="2"/>
  <c r="DZ164" i="2" s="1"/>
  <c r="DV48" i="2"/>
  <c r="DW48" i="2" s="1"/>
  <c r="DZ334" i="2"/>
  <c r="DZ212" i="2"/>
  <c r="DV49" i="2"/>
  <c r="DW49" i="2" s="1"/>
  <c r="BE61" i="7950"/>
  <c r="AJ92" i="7950" s="1"/>
  <c r="EA245" i="2"/>
  <c r="EC245" i="2" s="1"/>
  <c r="DV51" i="2"/>
  <c r="DW51" i="2" s="1"/>
  <c r="DV168" i="2"/>
  <c r="DY168" i="2" s="1"/>
  <c r="EA268" i="2"/>
  <c r="EC268" i="2" s="1"/>
  <c r="EA295" i="2"/>
  <c r="EC295" i="2" s="1"/>
  <c r="DV166" i="2"/>
  <c r="EA166" i="2" s="1"/>
  <c r="EC166" i="2" s="1"/>
  <c r="DV163" i="2"/>
  <c r="EA163" i="2" s="1"/>
  <c r="EA246" i="2"/>
  <c r="EC246" i="2" s="1"/>
  <c r="DZ268" i="2"/>
  <c r="DV46" i="2"/>
  <c r="DX46" i="2" s="1"/>
  <c r="DZ295" i="2"/>
  <c r="DZ162" i="2"/>
  <c r="DZ215" i="2"/>
  <c r="DZ214" i="2"/>
  <c r="DZ246" i="2"/>
  <c r="DZ281" i="2"/>
  <c r="DV44" i="2"/>
  <c r="DX44" i="2" s="1"/>
  <c r="EA335" i="2"/>
  <c r="EC335" i="2" s="1"/>
  <c r="EA162" i="2"/>
  <c r="EC162" i="2" s="1"/>
  <c r="DZ213" i="2"/>
  <c r="DV167" i="2"/>
  <c r="DY167" i="2" s="1"/>
  <c r="EA247" i="2"/>
  <c r="EC247" i="2" s="1"/>
  <c r="EA280" i="2"/>
  <c r="EC280" i="2" s="1"/>
  <c r="DV50" i="2"/>
  <c r="DX50" i="2" s="1"/>
  <c r="DZ335" i="2"/>
  <c r="EA216" i="2"/>
  <c r="EC216" i="2" s="1"/>
  <c r="EA212" i="2"/>
  <c r="EC212" i="2" s="1"/>
  <c r="DZ247" i="2"/>
  <c r="EA266" i="2"/>
  <c r="EC266" i="2" s="1"/>
  <c r="DZ280" i="2"/>
  <c r="DV43" i="2"/>
  <c r="DW43" i="2" s="1"/>
  <c r="EA321" i="2"/>
  <c r="EC321" i="2" s="1"/>
  <c r="DV165" i="2"/>
  <c r="DZ165" i="2" s="1"/>
  <c r="EA213" i="2"/>
  <c r="EC213" i="2" s="1"/>
  <c r="DZ245" i="2"/>
  <c r="EA267" i="2"/>
  <c r="EC267" i="2" s="1"/>
  <c r="EA281" i="2"/>
  <c r="EC281" i="2" s="1"/>
  <c r="DV45" i="2"/>
  <c r="DX45" i="2" s="1"/>
  <c r="EA334" i="2"/>
  <c r="EC334" i="2" s="1"/>
  <c r="CC69" i="7949"/>
  <c r="CC600" i="7949"/>
  <c r="DZ297" i="2"/>
  <c r="DZ320" i="2"/>
  <c r="CC321" i="7949"/>
  <c r="EA322" i="2"/>
  <c r="EC322" i="2" s="1"/>
  <c r="DZ294" i="2"/>
  <c r="DZ321" i="2"/>
  <c r="CC72" i="7949"/>
  <c r="CC67" i="7949"/>
  <c r="CC623" i="7949"/>
  <c r="CC51" i="7949"/>
  <c r="CC603" i="7949"/>
  <c r="CC625" i="7949"/>
  <c r="CC597" i="7949"/>
  <c r="CC322" i="7949"/>
  <c r="CC352" i="7949"/>
  <c r="CC45" i="7949"/>
  <c r="DZ298" i="2"/>
  <c r="EA294" i="2"/>
  <c r="EC294" i="2" s="1"/>
  <c r="K46" i="7950"/>
  <c r="EA298" i="2"/>
  <c r="EC298" i="2" s="1"/>
  <c r="EA296" i="2"/>
  <c r="EC296" i="2" s="1"/>
  <c r="CC346" i="7949"/>
  <c r="EA297" i="2"/>
  <c r="EC297" i="2" s="1"/>
  <c r="CC602" i="7949"/>
  <c r="CC44" i="7949"/>
  <c r="CC348" i="7949"/>
  <c r="CC626" i="7949"/>
  <c r="CC624" i="7949"/>
  <c r="CC345" i="7949"/>
  <c r="CC351" i="7949"/>
  <c r="CC598" i="7949"/>
  <c r="CC50" i="7949"/>
  <c r="CC47" i="7949"/>
  <c r="CC604" i="7949"/>
  <c r="CC605" i="7949"/>
  <c r="CC601" i="7949"/>
  <c r="CC629" i="7949"/>
  <c r="CC628" i="7949"/>
  <c r="DI342" i="2"/>
  <c r="EA597" i="2" s="1"/>
  <c r="EC597" i="2" s="1"/>
  <c r="CC48" i="7949"/>
  <c r="CE345" i="7949"/>
  <c r="CC621" i="7949"/>
  <c r="CC43" i="7949"/>
  <c r="CC49" i="7949"/>
  <c r="DV758" i="2"/>
  <c r="DW758" i="2" s="1"/>
  <c r="DV759" i="2"/>
  <c r="DW759" i="2" s="1"/>
  <c r="DV757" i="2"/>
  <c r="DW757" i="2" s="1"/>
  <c r="CC46" i="7949"/>
  <c r="CE349" i="7949"/>
  <c r="CC622" i="7949"/>
  <c r="ER456" i="2"/>
  <c r="EV454" i="2" s="1"/>
  <c r="CE343" i="7949"/>
  <c r="CC349" i="7949"/>
  <c r="CC347" i="7949"/>
  <c r="AP110" i="7950"/>
  <c r="AQ110" i="7950" s="1"/>
  <c r="CC344" i="7949"/>
  <c r="CC350" i="7949"/>
  <c r="DX760" i="2"/>
  <c r="DW760" i="2"/>
  <c r="DK653" i="2"/>
  <c r="DM653" i="2"/>
  <c r="DN653" i="2"/>
  <c r="DL653" i="2"/>
  <c r="DO653" i="2"/>
  <c r="T56" i="7952"/>
  <c r="U56" i="7952" s="1"/>
  <c r="D56" i="7952" s="1"/>
  <c r="T54" i="7952"/>
  <c r="U54" i="7952" s="1"/>
  <c r="D54" i="7952" s="1"/>
  <c r="T52" i="7952"/>
  <c r="U52" i="7952" s="1"/>
  <c r="D52" i="7952" s="1"/>
  <c r="T50" i="7952"/>
  <c r="U50" i="7952" s="1"/>
  <c r="D50" i="7952" s="1"/>
  <c r="T51" i="7952"/>
  <c r="U51" i="7952" s="1"/>
  <c r="D51" i="7952" s="1"/>
  <c r="T55" i="7952"/>
  <c r="U55" i="7952" s="1"/>
  <c r="D55" i="7952" s="1"/>
  <c r="T57" i="7952"/>
  <c r="U57" i="7952" s="1"/>
  <c r="D57" i="7952" s="1"/>
  <c r="T53" i="7952"/>
  <c r="U53" i="7952" s="1"/>
  <c r="D53" i="7952" s="1"/>
  <c r="DV764" i="2"/>
  <c r="DW756" i="2"/>
  <c r="DX756" i="2"/>
  <c r="DX761" i="2"/>
  <c r="DW761" i="2"/>
  <c r="DO652" i="2"/>
  <c r="DL652" i="2"/>
  <c r="DN652" i="2"/>
  <c r="DM652" i="2"/>
  <c r="DK652" i="2"/>
  <c r="DK743" i="2"/>
  <c r="DL743" i="2"/>
  <c r="DO743" i="2"/>
  <c r="DM743" i="2"/>
  <c r="DN743" i="2"/>
  <c r="ER457" i="2"/>
  <c r="EY454" i="2" s="1"/>
  <c r="DK732" i="2"/>
  <c r="DN732" i="2"/>
  <c r="DL732" i="2"/>
  <c r="DM732" i="2"/>
  <c r="DO732" i="2"/>
  <c r="AX46" i="7950"/>
  <c r="M46" i="7950"/>
  <c r="AW46" i="7950"/>
  <c r="AZ46" i="7950"/>
  <c r="AY46" i="7950"/>
  <c r="ER455" i="2"/>
  <c r="ES454" i="2" s="1"/>
  <c r="DZ166" i="2"/>
  <c r="AX125" i="7950"/>
  <c r="M125" i="7950"/>
  <c r="AW125" i="7950"/>
  <c r="AZ125" i="7950"/>
  <c r="AY125" i="7950"/>
  <c r="AV62" i="7950"/>
  <c r="K62" i="7950"/>
  <c r="DX817" i="2" l="1"/>
  <c r="DX815" i="2"/>
  <c r="DX814" i="2"/>
  <c r="DX816" i="2"/>
  <c r="DY818" i="2"/>
  <c r="DY814" i="2"/>
  <c r="DY817" i="2"/>
  <c r="DY815" i="2"/>
  <c r="DY816" i="2"/>
  <c r="DX818" i="2"/>
  <c r="ED818" i="2" s="1"/>
  <c r="AJ76" i="7950"/>
  <c r="AJ77" i="7950"/>
  <c r="AD77" i="7950" s="1"/>
  <c r="DX48" i="2"/>
  <c r="ED463" i="2"/>
  <c r="DV56" i="2"/>
  <c r="AJ93" i="7950"/>
  <c r="AD93" i="7950" s="1"/>
  <c r="DW50" i="2"/>
  <c r="DW762" i="2"/>
  <c r="EO759" i="2" s="1"/>
  <c r="DV55" i="2"/>
  <c r="DZ55" i="2" s="1"/>
  <c r="DW44" i="2"/>
  <c r="EA165" i="2"/>
  <c r="EC165" i="2" s="1"/>
  <c r="DV57" i="2"/>
  <c r="DX57" i="2" s="1"/>
  <c r="EB321" i="2"/>
  <c r="EE321" i="2" s="1"/>
  <c r="EI321" i="2" s="1"/>
  <c r="EJ321" i="2" s="1"/>
  <c r="EK321" i="2" s="1"/>
  <c r="DW46" i="2"/>
  <c r="DX168" i="2"/>
  <c r="EB247" i="2"/>
  <c r="EE247" i="2" s="1"/>
  <c r="EI247" i="2" s="1"/>
  <c r="EJ247" i="2" s="1"/>
  <c r="EK247" i="2" s="1"/>
  <c r="DV53" i="2"/>
  <c r="DY53" i="2" s="1"/>
  <c r="DW47" i="2"/>
  <c r="DW42" i="2"/>
  <c r="DX166" i="2"/>
  <c r="DY166" i="2"/>
  <c r="DW45" i="2"/>
  <c r="EB244" i="2"/>
  <c r="EE244" i="2" s="1"/>
  <c r="EI244" i="2" s="1"/>
  <c r="EJ244" i="2" s="1"/>
  <c r="EK244" i="2" s="1"/>
  <c r="EA168" i="2"/>
  <c r="EC168" i="2" s="1"/>
  <c r="EA164" i="2"/>
  <c r="EC164" i="2" s="1"/>
  <c r="DX164" i="2"/>
  <c r="DY164" i="2"/>
  <c r="EB212" i="2"/>
  <c r="EE212" i="2" s="1"/>
  <c r="EI212" i="2" s="1"/>
  <c r="EJ212" i="2" s="1"/>
  <c r="EK212" i="2" s="1"/>
  <c r="DZ168" i="2"/>
  <c r="DY165" i="2"/>
  <c r="EB245" i="2"/>
  <c r="EE245" i="2" s="1"/>
  <c r="EI245" i="2" s="1"/>
  <c r="EJ245" i="2" s="1"/>
  <c r="EK245" i="2" s="1"/>
  <c r="EB214" i="2"/>
  <c r="EE214" i="2" s="1"/>
  <c r="EI214" i="2" s="1"/>
  <c r="EJ214" i="2" s="1"/>
  <c r="EK214" i="2" s="1"/>
  <c r="EB215" i="2"/>
  <c r="EE215" i="2" s="1"/>
  <c r="EI215" i="2" s="1"/>
  <c r="EJ215" i="2" s="1"/>
  <c r="EK215" i="2" s="1"/>
  <c r="EB246" i="2"/>
  <c r="EE246" i="2" s="1"/>
  <c r="EI246" i="2" s="1"/>
  <c r="EJ246" i="2" s="1"/>
  <c r="EK246" i="2" s="1"/>
  <c r="CH68" i="7949"/>
  <c r="CO65" i="7949" s="1"/>
  <c r="CO74" i="7949" s="1"/>
  <c r="CP74" i="7949" s="1"/>
  <c r="EB267" i="2"/>
  <c r="EE267" i="2" s="1"/>
  <c r="EI267" i="2" s="1"/>
  <c r="EJ267" i="2" s="1"/>
  <c r="EK267" i="2" s="1"/>
  <c r="DV54" i="2"/>
  <c r="DY163" i="2"/>
  <c r="DX43" i="2"/>
  <c r="CH321" i="7949"/>
  <c r="CO318" i="7949" s="1"/>
  <c r="CO323" i="7949" s="1"/>
  <c r="CP323" i="7949" s="1"/>
  <c r="EB280" i="2"/>
  <c r="EE280" i="2" s="1"/>
  <c r="EI280" i="2" s="1"/>
  <c r="EJ280" i="2" s="1"/>
  <c r="EK280" i="2" s="1"/>
  <c r="EB334" i="2"/>
  <c r="EE334" i="2" s="1"/>
  <c r="EI334" i="2" s="1"/>
  <c r="EJ334" i="2" s="1"/>
  <c r="EK334" i="2" s="1"/>
  <c r="EB295" i="2"/>
  <c r="EE295" i="2" s="1"/>
  <c r="EV289" i="2" s="1"/>
  <c r="EW289" i="2" s="1"/>
  <c r="DZ163" i="2"/>
  <c r="EB163" i="2" s="1"/>
  <c r="DX49" i="2"/>
  <c r="DX163" i="2"/>
  <c r="DX167" i="2"/>
  <c r="ED167" i="2" s="1"/>
  <c r="EB213" i="2"/>
  <c r="EE213" i="2" s="1"/>
  <c r="EI213" i="2" s="1"/>
  <c r="EJ213" i="2" s="1"/>
  <c r="EK213" i="2" s="1"/>
  <c r="EB162" i="2"/>
  <c r="EE162" i="2" s="1"/>
  <c r="EV154" i="2" s="1"/>
  <c r="EW154" i="2" s="1"/>
  <c r="EB320" i="2"/>
  <c r="EE320" i="2" s="1"/>
  <c r="EI320" i="2" s="1"/>
  <c r="EJ320" i="2" s="1"/>
  <c r="EK320" i="2" s="1"/>
  <c r="EB268" i="2"/>
  <c r="EE268" i="2" s="1"/>
  <c r="EI268" i="2" s="1"/>
  <c r="EJ268" i="2" s="1"/>
  <c r="EK268" i="2" s="1"/>
  <c r="EB335" i="2"/>
  <c r="EE335" i="2" s="1"/>
  <c r="EI335" i="2" s="1"/>
  <c r="EJ335" i="2" s="1"/>
  <c r="EK335" i="2" s="1"/>
  <c r="CH319" i="7949"/>
  <c r="CI318" i="7949" s="1"/>
  <c r="CI319" i="7949" s="1"/>
  <c r="CJ319" i="7949" s="1"/>
  <c r="DX51" i="2"/>
  <c r="DX165" i="2"/>
  <c r="CH66" i="7949"/>
  <c r="CI65" i="7949" s="1"/>
  <c r="CI74" i="7949" s="1"/>
  <c r="CJ74" i="7949" s="1"/>
  <c r="DX758" i="2"/>
  <c r="EA547" i="2"/>
  <c r="EC547" i="2" s="1"/>
  <c r="EA635" i="2"/>
  <c r="EC635" i="2" s="1"/>
  <c r="DZ598" i="2"/>
  <c r="DV464" i="2"/>
  <c r="EA464" i="2" s="1"/>
  <c r="DZ548" i="2"/>
  <c r="EB216" i="2"/>
  <c r="EE216" i="2" s="1"/>
  <c r="EI216" i="2" s="1"/>
  <c r="EJ216" i="2" s="1"/>
  <c r="EK216" i="2" s="1"/>
  <c r="EA569" i="2"/>
  <c r="EC569" i="2" s="1"/>
  <c r="EA636" i="2"/>
  <c r="EC636" i="2" s="1"/>
  <c r="DV349" i="2"/>
  <c r="DW349" i="2" s="1"/>
  <c r="DV468" i="2"/>
  <c r="DZ468" i="2" s="1"/>
  <c r="DV347" i="2"/>
  <c r="DX347" i="2" s="1"/>
  <c r="DZ515" i="2"/>
  <c r="DV348" i="2"/>
  <c r="DX348" i="2" s="1"/>
  <c r="CH67" i="7949"/>
  <c r="CL65" i="7949" s="1"/>
  <c r="CL70" i="7949" s="1"/>
  <c r="CM70" i="7949" s="1"/>
  <c r="DZ517" i="2"/>
  <c r="EA598" i="2"/>
  <c r="EC598" i="2" s="1"/>
  <c r="DZ567" i="2"/>
  <c r="EA595" i="2"/>
  <c r="EC595" i="2" s="1"/>
  <c r="DZ513" i="2"/>
  <c r="EA548" i="2"/>
  <c r="EC548" i="2" s="1"/>
  <c r="EA463" i="2"/>
  <c r="EA516" i="2"/>
  <c r="EC516" i="2" s="1"/>
  <c r="EA513" i="2"/>
  <c r="EC513" i="2" s="1"/>
  <c r="EA546" i="2"/>
  <c r="EC546" i="2" s="1"/>
  <c r="DZ545" i="2"/>
  <c r="DV350" i="2"/>
  <c r="DX350" i="2" s="1"/>
  <c r="EA622" i="2"/>
  <c r="EC622" i="2" s="1"/>
  <c r="EA623" i="2"/>
  <c r="EC623" i="2" s="1"/>
  <c r="DZ622" i="2"/>
  <c r="DV465" i="2"/>
  <c r="DY465" i="2" s="1"/>
  <c r="DZ514" i="2"/>
  <c r="EA567" i="2"/>
  <c r="EC567" i="2" s="1"/>
  <c r="DZ582" i="2"/>
  <c r="DZ569" i="2"/>
  <c r="DV345" i="2"/>
  <c r="DX345" i="2" s="1"/>
  <c r="EA596" i="2"/>
  <c r="EC596" i="2" s="1"/>
  <c r="DZ597" i="2"/>
  <c r="EB597" i="2" s="1"/>
  <c r="EE597" i="2" s="1"/>
  <c r="DV466" i="2"/>
  <c r="DZ466" i="2" s="1"/>
  <c r="DZ581" i="2"/>
  <c r="EA581" i="2"/>
  <c r="EC581" i="2" s="1"/>
  <c r="DZ623" i="2"/>
  <c r="DZ621" i="2"/>
  <c r="DZ516" i="2"/>
  <c r="EA545" i="2"/>
  <c r="EC545" i="2" s="1"/>
  <c r="DV351" i="2"/>
  <c r="DW351" i="2" s="1"/>
  <c r="DV469" i="2"/>
  <c r="DY469" i="2" s="1"/>
  <c r="EA514" i="2"/>
  <c r="EC514" i="2" s="1"/>
  <c r="DZ547" i="2"/>
  <c r="DZ546" i="2"/>
  <c r="DV343" i="2"/>
  <c r="DW343" i="2" s="1"/>
  <c r="DV344" i="2"/>
  <c r="DW344" i="2" s="1"/>
  <c r="DZ595" i="2"/>
  <c r="DZ635" i="2"/>
  <c r="DV467" i="2"/>
  <c r="DZ467" i="2" s="1"/>
  <c r="EA515" i="2"/>
  <c r="EC515" i="2" s="1"/>
  <c r="DZ568" i="2"/>
  <c r="EA582" i="2"/>
  <c r="EC582" i="2" s="1"/>
  <c r="DV346" i="2"/>
  <c r="DV357" i="2" s="1"/>
  <c r="DZ599" i="2"/>
  <c r="DZ636" i="2"/>
  <c r="EA621" i="2"/>
  <c r="EC621" i="2" s="1"/>
  <c r="DZ463" i="2"/>
  <c r="EA517" i="2"/>
  <c r="EC517" i="2" s="1"/>
  <c r="EA568" i="2"/>
  <c r="EC568" i="2" s="1"/>
  <c r="DV352" i="2"/>
  <c r="DW352" i="2" s="1"/>
  <c r="DZ596" i="2"/>
  <c r="EA599" i="2"/>
  <c r="EC599" i="2" s="1"/>
  <c r="EA167" i="2"/>
  <c r="EC167" i="2" s="1"/>
  <c r="EB266" i="2"/>
  <c r="EE266" i="2" s="1"/>
  <c r="EI266" i="2" s="1"/>
  <c r="EJ266" i="2" s="1"/>
  <c r="EK266" i="2" s="1"/>
  <c r="DX759" i="2"/>
  <c r="EB322" i="2"/>
  <c r="EE322" i="2" s="1"/>
  <c r="EI322" i="2" s="1"/>
  <c r="EJ322" i="2" s="1"/>
  <c r="EK322" i="2" s="1"/>
  <c r="DZ167" i="2"/>
  <c r="EB281" i="2"/>
  <c r="EE281" i="2" s="1"/>
  <c r="EI281" i="2" s="1"/>
  <c r="EJ281" i="2" s="1"/>
  <c r="EK281" i="2" s="1"/>
  <c r="CH598" i="7949"/>
  <c r="CO595" i="7949" s="1"/>
  <c r="CO604" i="7949" s="1"/>
  <c r="CP604" i="7949" s="1"/>
  <c r="CH320" i="7949"/>
  <c r="CL318" i="7949" s="1"/>
  <c r="CL319" i="7949" s="1"/>
  <c r="CM319" i="7949" s="1"/>
  <c r="CI67" i="7949"/>
  <c r="CJ67" i="7949" s="1"/>
  <c r="EB294" i="2"/>
  <c r="EE294" i="2" s="1"/>
  <c r="EB297" i="2"/>
  <c r="EE297" i="2" s="1"/>
  <c r="ES291" i="2" s="1"/>
  <c r="ET291" i="2" s="1"/>
  <c r="EB298" i="2"/>
  <c r="EE298" i="2" s="1"/>
  <c r="EV292" i="2" s="1"/>
  <c r="EW292" i="2" s="1"/>
  <c r="EB296" i="2"/>
  <c r="EE296" i="2" s="1"/>
  <c r="EI296" i="2" s="1"/>
  <c r="EJ296" i="2" s="1"/>
  <c r="EK296" i="2" s="1"/>
  <c r="CH44" i="7949"/>
  <c r="CO41" i="7949" s="1"/>
  <c r="CO50" i="7949" s="1"/>
  <c r="CP50" i="7949" s="1"/>
  <c r="DX757" i="2"/>
  <c r="CH596" i="7949"/>
  <c r="CI595" i="7949" s="1"/>
  <c r="CI601" i="7949" s="1"/>
  <c r="CJ601" i="7949" s="1"/>
  <c r="CH597" i="7949"/>
  <c r="CL595" i="7949" s="1"/>
  <c r="CL598" i="7949" s="1"/>
  <c r="CM598" i="7949" s="1"/>
  <c r="CH42" i="7949"/>
  <c r="CI41" i="7949" s="1"/>
  <c r="CI43" i="7949" s="1"/>
  <c r="CJ43" i="7949" s="1"/>
  <c r="CH621" i="7949"/>
  <c r="CL619" i="7949" s="1"/>
  <c r="CL627" i="7949" s="1"/>
  <c r="CM627" i="7949" s="1"/>
  <c r="CH622" i="7949"/>
  <c r="CO619" i="7949" s="1"/>
  <c r="CO625" i="7949" s="1"/>
  <c r="CP625" i="7949" s="1"/>
  <c r="CH620" i="7949"/>
  <c r="CI619" i="7949" s="1"/>
  <c r="CI622" i="7949" s="1"/>
  <c r="CJ622" i="7949" s="1"/>
  <c r="CH43" i="7949"/>
  <c r="CL41" i="7949" s="1"/>
  <c r="CL49" i="7949" s="1"/>
  <c r="CM49" i="7949" s="1"/>
  <c r="CH343" i="7949"/>
  <c r="CI342" i="7949" s="1"/>
  <c r="CI345" i="7949" s="1"/>
  <c r="CJ345" i="7949" s="1"/>
  <c r="CO326" i="7949"/>
  <c r="CP326" i="7949" s="1"/>
  <c r="CO324" i="7949"/>
  <c r="CP324" i="7949" s="1"/>
  <c r="CO321" i="7949"/>
  <c r="CP321" i="7949" s="1"/>
  <c r="CO328" i="7949"/>
  <c r="CP328" i="7949" s="1"/>
  <c r="AP126" i="7950"/>
  <c r="AR126" i="7950" s="1"/>
  <c r="AR110" i="7950"/>
  <c r="E110" i="7950"/>
  <c r="I110" i="7950"/>
  <c r="AT110" i="7950"/>
  <c r="AU110" i="7950" s="1"/>
  <c r="K110" i="7950" s="1"/>
  <c r="G110" i="7950"/>
  <c r="EB166" i="2"/>
  <c r="AP47" i="7950"/>
  <c r="G47" i="7950" s="1"/>
  <c r="CH345" i="7949"/>
  <c r="CO342" i="7949" s="1"/>
  <c r="CH344" i="7949"/>
  <c r="CL342" i="7949" s="1"/>
  <c r="AX62" i="7950"/>
  <c r="M62" i="7950"/>
  <c r="AW62" i="7950"/>
  <c r="AY62" i="7950"/>
  <c r="AZ62" i="7950"/>
  <c r="EB164" i="2"/>
  <c r="DI643" i="2"/>
  <c r="DZ764" i="2" s="1"/>
  <c r="Z84" i="7950"/>
  <c r="AP75" i="7950"/>
  <c r="AG79" i="7950"/>
  <c r="Z85" i="7950"/>
  <c r="AG81" i="7950"/>
  <c r="AB84" i="7950"/>
  <c r="AA85" i="7950"/>
  <c r="AG80" i="7950"/>
  <c r="AH79" i="7950"/>
  <c r="AH80" i="7950"/>
  <c r="AD76" i="7950"/>
  <c r="AB85" i="7950"/>
  <c r="AA84" i="7950"/>
  <c r="EB165" i="2"/>
  <c r="EA53" i="2"/>
  <c r="DX53" i="2"/>
  <c r="AG77" i="7950"/>
  <c r="AF77" i="7950"/>
  <c r="ED168" i="2"/>
  <c r="AF93" i="7950"/>
  <c r="AG93" i="7950"/>
  <c r="DY764" i="2"/>
  <c r="EA55" i="2"/>
  <c r="EC55" i="2" s="1"/>
  <c r="DY55" i="2"/>
  <c r="AA100" i="7950"/>
  <c r="AD92" i="7950"/>
  <c r="AP91" i="7950"/>
  <c r="AG95" i="7950"/>
  <c r="AA101" i="7950"/>
  <c r="AB101" i="7950"/>
  <c r="AG96" i="7950"/>
  <c r="Z101" i="7950"/>
  <c r="AH96" i="7950"/>
  <c r="AH95" i="7950"/>
  <c r="Z100" i="7950"/>
  <c r="AB100" i="7950"/>
  <c r="AG97" i="7950"/>
  <c r="DX764" i="2"/>
  <c r="EA56" i="2"/>
  <c r="EC56" i="2" s="1"/>
  <c r="DX56" i="2"/>
  <c r="DZ56" i="2"/>
  <c r="DY56" i="2"/>
  <c r="CI68" i="7949" l="1"/>
  <c r="CJ68" i="7949" s="1"/>
  <c r="EC463" i="2"/>
  <c r="EC163" i="2"/>
  <c r="ED816" i="2"/>
  <c r="ED814" i="2"/>
  <c r="ED815" i="2"/>
  <c r="ED817" i="2"/>
  <c r="CI75" i="7949"/>
  <c r="CJ75" i="7949" s="1"/>
  <c r="BQ114" i="2"/>
  <c r="BA114" i="2" s="1"/>
  <c r="DX349" i="2"/>
  <c r="DX55" i="2"/>
  <c r="DZ53" i="2"/>
  <c r="EY154" i="2"/>
  <c r="EZ154" i="2" s="1"/>
  <c r="ES154" i="2"/>
  <c r="ET154" i="2" s="1"/>
  <c r="EI162" i="2"/>
  <c r="EB168" i="2"/>
  <c r="EE168" i="2" s="1"/>
  <c r="ES160" i="2" s="1"/>
  <c r="ET160" i="2" s="1"/>
  <c r="DY57" i="2"/>
  <c r="DZ57" i="2"/>
  <c r="EA57" i="2"/>
  <c r="EC57" i="2" s="1"/>
  <c r="ED163" i="2"/>
  <c r="EE163" i="2" s="1"/>
  <c r="DW348" i="2"/>
  <c r="CL75" i="7949"/>
  <c r="CM75" i="7949" s="1"/>
  <c r="DX466" i="2"/>
  <c r="CL67" i="7949"/>
  <c r="CM67" i="7949" s="1"/>
  <c r="CL74" i="7949"/>
  <c r="CM74" i="7949" s="1"/>
  <c r="EO45" i="2"/>
  <c r="DZ465" i="2"/>
  <c r="DX469" i="2"/>
  <c r="ED469" i="2" s="1"/>
  <c r="EA465" i="2"/>
  <c r="EA469" i="2"/>
  <c r="EC469" i="2" s="1"/>
  <c r="CL71" i="7949"/>
  <c r="CM71" i="7949" s="1"/>
  <c r="EO761" i="2"/>
  <c r="EO757" i="2"/>
  <c r="CI72" i="7949"/>
  <c r="CJ72" i="7949" s="1"/>
  <c r="EO758" i="2"/>
  <c r="EM759" i="2" s="1"/>
  <c r="CO327" i="7949"/>
  <c r="CP327" i="7949" s="1"/>
  <c r="CI71" i="7949"/>
  <c r="CJ71" i="7949" s="1"/>
  <c r="EO760" i="2"/>
  <c r="EO756" i="2"/>
  <c r="EM756" i="2" s="1"/>
  <c r="EO762" i="2"/>
  <c r="EB547" i="2"/>
  <c r="EE547" i="2" s="1"/>
  <c r="EI547" i="2" s="1"/>
  <c r="EJ547" i="2" s="1"/>
  <c r="EK547" i="2" s="1"/>
  <c r="DY468" i="2"/>
  <c r="EO48" i="2"/>
  <c r="EO50" i="2"/>
  <c r="CO71" i="7949"/>
  <c r="CP71" i="7949" s="1"/>
  <c r="EO47" i="2"/>
  <c r="CO75" i="7949"/>
  <c r="CP75" i="7949" s="1"/>
  <c r="CO72" i="7949"/>
  <c r="CP72" i="7949" s="1"/>
  <c r="ED164" i="2"/>
  <c r="EE164" i="2" s="1"/>
  <c r="EV156" i="2" s="1"/>
  <c r="EW156" i="2" s="1"/>
  <c r="EO51" i="2"/>
  <c r="EO49" i="2"/>
  <c r="EM49" i="2" s="1"/>
  <c r="CO66" i="7949"/>
  <c r="CP66" i="7949" s="1"/>
  <c r="CO67" i="7949"/>
  <c r="CP67" i="7949" s="1"/>
  <c r="EO43" i="2"/>
  <c r="CO73" i="7949"/>
  <c r="CP73" i="7949" s="1"/>
  <c r="EO42" i="2"/>
  <c r="EM42" i="2" s="1"/>
  <c r="CO70" i="7949"/>
  <c r="CP70" i="7949" s="1"/>
  <c r="EO44" i="2"/>
  <c r="CO68" i="7949"/>
  <c r="CP68" i="7949" s="1"/>
  <c r="EO46" i="2"/>
  <c r="CO69" i="7949"/>
  <c r="CP69" i="7949" s="1"/>
  <c r="EA468" i="2"/>
  <c r="EC468" i="2" s="1"/>
  <c r="DV358" i="2"/>
  <c r="DY358" i="2" s="1"/>
  <c r="DX344" i="2"/>
  <c r="EA54" i="2"/>
  <c r="ED166" i="2"/>
  <c r="EE166" i="2" s="1"/>
  <c r="BQ81" i="2"/>
  <c r="BA81" i="2" s="1"/>
  <c r="CI327" i="7949"/>
  <c r="CJ327" i="7949" s="1"/>
  <c r="BQ84" i="2"/>
  <c r="BA84" i="2" s="1"/>
  <c r="DY464" i="2"/>
  <c r="CI320" i="7949"/>
  <c r="CJ320" i="7949" s="1"/>
  <c r="BQ89" i="2"/>
  <c r="BA89" i="2" s="1"/>
  <c r="BQ76" i="2"/>
  <c r="BA76" i="2" s="1"/>
  <c r="CI324" i="7949"/>
  <c r="CJ324" i="7949" s="1"/>
  <c r="BQ107" i="2"/>
  <c r="BA107" i="2" s="1"/>
  <c r="BQ109" i="2"/>
  <c r="BA109" i="2" s="1"/>
  <c r="BQ91" i="2"/>
  <c r="BA91" i="2" s="1"/>
  <c r="CI323" i="7949"/>
  <c r="CJ323" i="7949" s="1"/>
  <c r="BQ112" i="2"/>
  <c r="BA112" i="2" s="1"/>
  <c r="BQ106" i="2"/>
  <c r="BA106" i="2" s="1"/>
  <c r="CI328" i="7949"/>
  <c r="CJ328" i="7949" s="1"/>
  <c r="BQ110" i="2"/>
  <c r="BA110" i="2" s="1"/>
  <c r="BQ82" i="2"/>
  <c r="BA82" i="2" s="1"/>
  <c r="BQ108" i="2"/>
  <c r="BA108" i="2" s="1"/>
  <c r="CI325" i="7949"/>
  <c r="CJ325" i="7949" s="1"/>
  <c r="BQ78" i="2"/>
  <c r="BA78" i="2" s="1"/>
  <c r="BQ80" i="2"/>
  <c r="BA80" i="2" s="1"/>
  <c r="DY54" i="2"/>
  <c r="BQ111" i="2"/>
  <c r="BA111" i="2" s="1"/>
  <c r="CI326" i="7949"/>
  <c r="CJ326" i="7949" s="1"/>
  <c r="DX464" i="2"/>
  <c r="BQ86" i="2"/>
  <c r="BA86" i="2" s="1"/>
  <c r="BQ113" i="2"/>
  <c r="BA113" i="2" s="1"/>
  <c r="DX54" i="2"/>
  <c r="EB548" i="2"/>
  <c r="EE548" i="2" s="1"/>
  <c r="EI548" i="2" s="1"/>
  <c r="EJ548" i="2" s="1"/>
  <c r="EK548" i="2" s="1"/>
  <c r="BQ88" i="2"/>
  <c r="BA88" i="2" s="1"/>
  <c r="BQ77" i="2"/>
  <c r="BA77" i="2" s="1"/>
  <c r="CI321" i="7949"/>
  <c r="CJ321" i="7949" s="1"/>
  <c r="BQ115" i="2"/>
  <c r="BA115" i="2" s="1"/>
  <c r="DZ464" i="2"/>
  <c r="EB464" i="2" s="1"/>
  <c r="BQ79" i="2"/>
  <c r="BA79" i="2" s="1"/>
  <c r="DZ469" i="2"/>
  <c r="DX467" i="2"/>
  <c r="DY466" i="2"/>
  <c r="DY467" i="2"/>
  <c r="CL69" i="7949"/>
  <c r="CM69" i="7949" s="1"/>
  <c r="EA466" i="2"/>
  <c r="EC466" i="2" s="1"/>
  <c r="EA467" i="2"/>
  <c r="EC467" i="2" s="1"/>
  <c r="CL73" i="7949"/>
  <c r="CM73" i="7949" s="1"/>
  <c r="DX465" i="2"/>
  <c r="ED465" i="2" s="1"/>
  <c r="DX351" i="2"/>
  <c r="CL603" i="7949"/>
  <c r="CM603" i="7949" s="1"/>
  <c r="EB463" i="2"/>
  <c r="EE463" i="2" s="1"/>
  <c r="ES455" i="2" s="1"/>
  <c r="ET455" i="2" s="1"/>
  <c r="ED165" i="2"/>
  <c r="EE165" i="2" s="1"/>
  <c r="ES157" i="2" s="1"/>
  <c r="ET157" i="2" s="1"/>
  <c r="CL72" i="7949"/>
  <c r="CM72" i="7949" s="1"/>
  <c r="CL66" i="7949"/>
  <c r="CM66" i="7949" s="1"/>
  <c r="EB516" i="2"/>
  <c r="EE516" i="2" s="1"/>
  <c r="EI516" i="2" s="1"/>
  <c r="EJ516" i="2" s="1"/>
  <c r="EK516" i="2" s="1"/>
  <c r="CL68" i="7949"/>
  <c r="CM68" i="7949" s="1"/>
  <c r="CI322" i="7949"/>
  <c r="CJ322" i="7949" s="1"/>
  <c r="DV356" i="2"/>
  <c r="DY356" i="2" s="1"/>
  <c r="BQ85" i="2"/>
  <c r="BA85" i="2" s="1"/>
  <c r="BQ90" i="2"/>
  <c r="BA90" i="2" s="1"/>
  <c r="BQ83" i="2"/>
  <c r="BA83" i="2" s="1"/>
  <c r="EB596" i="2"/>
  <c r="EE596" i="2" s="1"/>
  <c r="EI596" i="2" s="1"/>
  <c r="EJ596" i="2" s="1"/>
  <c r="EK596" i="2" s="1"/>
  <c r="DZ54" i="2"/>
  <c r="DV355" i="2"/>
  <c r="DY355" i="2" s="1"/>
  <c r="EB623" i="2"/>
  <c r="EE623" i="2" s="1"/>
  <c r="EI623" i="2" s="1"/>
  <c r="EJ623" i="2" s="1"/>
  <c r="EK623" i="2" s="1"/>
  <c r="BQ87" i="2"/>
  <c r="BA87" i="2" s="1"/>
  <c r="CO325" i="7949"/>
  <c r="CP325" i="7949" s="1"/>
  <c r="CO319" i="7949"/>
  <c r="CP319" i="7949" s="1"/>
  <c r="CO322" i="7949"/>
  <c r="CP322" i="7949" s="1"/>
  <c r="CI70" i="7949"/>
  <c r="CJ70" i="7949" s="1"/>
  <c r="CO320" i="7949"/>
  <c r="CP320" i="7949" s="1"/>
  <c r="CI69" i="7949"/>
  <c r="CJ69" i="7949" s="1"/>
  <c r="EB569" i="2"/>
  <c r="EE569" i="2" s="1"/>
  <c r="EI569" i="2" s="1"/>
  <c r="EJ569" i="2" s="1"/>
  <c r="EK569" i="2" s="1"/>
  <c r="CI66" i="7949"/>
  <c r="CJ66" i="7949" s="1"/>
  <c r="DV354" i="2"/>
  <c r="DZ354" i="2" s="1"/>
  <c r="EB514" i="2"/>
  <c r="EE514" i="2" s="1"/>
  <c r="EI514" i="2" s="1"/>
  <c r="EJ514" i="2" s="1"/>
  <c r="EK514" i="2" s="1"/>
  <c r="DX468" i="2"/>
  <c r="DX343" i="2"/>
  <c r="CO627" i="7949"/>
  <c r="CP627" i="7949" s="1"/>
  <c r="EB635" i="2"/>
  <c r="EE635" i="2" s="1"/>
  <c r="EI635" i="2" s="1"/>
  <c r="EJ635" i="2" s="1"/>
  <c r="EK635" i="2" s="1"/>
  <c r="EI295" i="2"/>
  <c r="EJ295" i="2" s="1"/>
  <c r="EK295" i="2" s="1"/>
  <c r="EB513" i="2"/>
  <c r="EE513" i="2" s="1"/>
  <c r="EI513" i="2" s="1"/>
  <c r="EJ513" i="2" s="1"/>
  <c r="EK513" i="2" s="1"/>
  <c r="DW347" i="2"/>
  <c r="DW345" i="2"/>
  <c r="EB622" i="2"/>
  <c r="EE622" i="2" s="1"/>
  <c r="EI622" i="2" s="1"/>
  <c r="EJ622" i="2" s="1"/>
  <c r="EK622" i="2" s="1"/>
  <c r="CO626" i="7949"/>
  <c r="CP626" i="7949" s="1"/>
  <c r="ES289" i="2"/>
  <c r="ET289" i="2" s="1"/>
  <c r="CL602" i="7949"/>
  <c r="CM602" i="7949" s="1"/>
  <c r="EB595" i="2"/>
  <c r="EE595" i="2" s="1"/>
  <c r="EI595" i="2" s="1"/>
  <c r="EJ595" i="2" s="1"/>
  <c r="EK595" i="2" s="1"/>
  <c r="DW350" i="2"/>
  <c r="CO596" i="7949"/>
  <c r="CP596" i="7949" s="1"/>
  <c r="DX346" i="2"/>
  <c r="CO597" i="7949"/>
  <c r="CP597" i="7949" s="1"/>
  <c r="DW346" i="2"/>
  <c r="CL629" i="7949"/>
  <c r="CM629" i="7949" s="1"/>
  <c r="DX352" i="2"/>
  <c r="EB517" i="2"/>
  <c r="EE517" i="2" s="1"/>
  <c r="EI517" i="2" s="1"/>
  <c r="EJ517" i="2" s="1"/>
  <c r="EK517" i="2" s="1"/>
  <c r="CL597" i="7949"/>
  <c r="CM597" i="7949" s="1"/>
  <c r="CL599" i="7949"/>
  <c r="CM599" i="7949" s="1"/>
  <c r="CL596" i="7949"/>
  <c r="CM596" i="7949" s="1"/>
  <c r="CL601" i="7949"/>
  <c r="CM601" i="7949" s="1"/>
  <c r="CI73" i="7949"/>
  <c r="CJ73" i="7949" s="1"/>
  <c r="EB568" i="2"/>
  <c r="EE568" i="2" s="1"/>
  <c r="EI568" i="2" s="1"/>
  <c r="EJ568" i="2" s="1"/>
  <c r="EK568" i="2" s="1"/>
  <c r="EB567" i="2"/>
  <c r="EE567" i="2" s="1"/>
  <c r="EI567" i="2" s="1"/>
  <c r="EJ567" i="2" s="1"/>
  <c r="EK567" i="2" s="1"/>
  <c r="EB546" i="2"/>
  <c r="EE546" i="2" s="1"/>
  <c r="EI546" i="2" s="1"/>
  <c r="EJ546" i="2" s="1"/>
  <c r="EK546" i="2" s="1"/>
  <c r="EB515" i="2"/>
  <c r="EE515" i="2" s="1"/>
  <c r="EI515" i="2" s="1"/>
  <c r="EJ515" i="2" s="1"/>
  <c r="EK515" i="2" s="1"/>
  <c r="EB636" i="2"/>
  <c r="EE636" i="2" s="1"/>
  <c r="EI636" i="2" s="1"/>
  <c r="EJ636" i="2" s="1"/>
  <c r="EK636" i="2" s="1"/>
  <c r="CL600" i="7949"/>
  <c r="CM600" i="7949" s="1"/>
  <c r="CL605" i="7949"/>
  <c r="CM605" i="7949" s="1"/>
  <c r="EB598" i="2"/>
  <c r="EE598" i="2" s="1"/>
  <c r="ES592" i="2" s="1"/>
  <c r="ET592" i="2" s="1"/>
  <c r="CL604" i="7949"/>
  <c r="CM604" i="7949" s="1"/>
  <c r="EB599" i="2"/>
  <c r="EE599" i="2" s="1"/>
  <c r="EI599" i="2" s="1"/>
  <c r="EJ599" i="2" s="1"/>
  <c r="EK599" i="2" s="1"/>
  <c r="CO598" i="7949"/>
  <c r="CP598" i="7949" s="1"/>
  <c r="CO600" i="7949"/>
  <c r="CP600" i="7949" s="1"/>
  <c r="CO605" i="7949"/>
  <c r="CP605" i="7949" s="1"/>
  <c r="CO599" i="7949"/>
  <c r="CP599" i="7949" s="1"/>
  <c r="CL327" i="7949"/>
  <c r="CM327" i="7949" s="1"/>
  <c r="CO601" i="7949"/>
  <c r="CP601" i="7949" s="1"/>
  <c r="ES591" i="2"/>
  <c r="ET591" i="2" s="1"/>
  <c r="EI597" i="2"/>
  <c r="EJ597" i="2" s="1"/>
  <c r="EK597" i="2" s="1"/>
  <c r="EB621" i="2"/>
  <c r="EE621" i="2" s="1"/>
  <c r="EI621" i="2" s="1"/>
  <c r="EJ621" i="2" s="1"/>
  <c r="EK621" i="2" s="1"/>
  <c r="CO44" i="7949"/>
  <c r="CP44" i="7949" s="1"/>
  <c r="EB167" i="2"/>
  <c r="EE167" i="2" s="1"/>
  <c r="CO603" i="7949"/>
  <c r="CP603" i="7949" s="1"/>
  <c r="CO602" i="7949"/>
  <c r="CP602" i="7949" s="1"/>
  <c r="EB582" i="2"/>
  <c r="EE582" i="2" s="1"/>
  <c r="EI582" i="2" s="1"/>
  <c r="EJ582" i="2" s="1"/>
  <c r="EK582" i="2" s="1"/>
  <c r="EB545" i="2"/>
  <c r="EE545" i="2" s="1"/>
  <c r="EI545" i="2" s="1"/>
  <c r="EJ545" i="2" s="1"/>
  <c r="EK545" i="2" s="1"/>
  <c r="EB581" i="2"/>
  <c r="EE581" i="2" s="1"/>
  <c r="EI581" i="2" s="1"/>
  <c r="EJ581" i="2" s="1"/>
  <c r="EK581" i="2" s="1"/>
  <c r="CL326" i="7949"/>
  <c r="CM326" i="7949" s="1"/>
  <c r="CL328" i="7949"/>
  <c r="CM328" i="7949" s="1"/>
  <c r="CO42" i="7949"/>
  <c r="CP42" i="7949" s="1"/>
  <c r="CL322" i="7949"/>
  <c r="CM322" i="7949" s="1"/>
  <c r="CO45" i="7949"/>
  <c r="CP45" i="7949" s="1"/>
  <c r="CO51" i="7949"/>
  <c r="CP51" i="7949" s="1"/>
  <c r="CO46" i="7949"/>
  <c r="CP46" i="7949" s="1"/>
  <c r="CO49" i="7949"/>
  <c r="CP49" i="7949" s="1"/>
  <c r="CL321" i="7949"/>
  <c r="CM321" i="7949" s="1"/>
  <c r="CL323" i="7949"/>
  <c r="CM323" i="7949" s="1"/>
  <c r="CL324" i="7949"/>
  <c r="CM324" i="7949" s="1"/>
  <c r="CO43" i="7949"/>
  <c r="CP43" i="7949" s="1"/>
  <c r="CO47" i="7949"/>
  <c r="CP47" i="7949" s="1"/>
  <c r="CL325" i="7949"/>
  <c r="CM325" i="7949" s="1"/>
  <c r="CO48" i="7949"/>
  <c r="CP48" i="7949" s="1"/>
  <c r="CL320" i="7949"/>
  <c r="CM320" i="7949" s="1"/>
  <c r="CO620" i="7949"/>
  <c r="CP620" i="7949" s="1"/>
  <c r="CL624" i="7949"/>
  <c r="CM624" i="7949" s="1"/>
  <c r="CO624" i="7949"/>
  <c r="CP624" i="7949" s="1"/>
  <c r="CO622" i="7949"/>
  <c r="CP622" i="7949" s="1"/>
  <c r="CO628" i="7949"/>
  <c r="CP628" i="7949" s="1"/>
  <c r="CO629" i="7949"/>
  <c r="CP629" i="7949" s="1"/>
  <c r="CO621" i="7949"/>
  <c r="CP621" i="7949" s="1"/>
  <c r="CL622" i="7949"/>
  <c r="CM622" i="7949" s="1"/>
  <c r="CL628" i="7949"/>
  <c r="CM628" i="7949" s="1"/>
  <c r="CO623" i="7949"/>
  <c r="CP623" i="7949" s="1"/>
  <c r="CL626" i="7949"/>
  <c r="CM626" i="7949" s="1"/>
  <c r="CL620" i="7949"/>
  <c r="CM620" i="7949" s="1"/>
  <c r="EI297" i="2"/>
  <c r="EJ297" i="2" s="1"/>
  <c r="EK297" i="2" s="1"/>
  <c r="CL45" i="7949"/>
  <c r="CM45" i="7949" s="1"/>
  <c r="CL44" i="7949"/>
  <c r="CM44" i="7949" s="1"/>
  <c r="CL42" i="7949"/>
  <c r="CM42" i="7949" s="1"/>
  <c r="EV291" i="2"/>
  <c r="EW291" i="2" s="1"/>
  <c r="EV288" i="2"/>
  <c r="EW288" i="2" s="1"/>
  <c r="EI294" i="2"/>
  <c r="EJ294" i="2" s="1"/>
  <c r="EK294" i="2" s="1"/>
  <c r="ES288" i="2"/>
  <c r="ET288" i="2" s="1"/>
  <c r="CI597" i="7949"/>
  <c r="CJ597" i="7949" s="1"/>
  <c r="CI599" i="7949"/>
  <c r="CJ599" i="7949" s="1"/>
  <c r="AV110" i="7950"/>
  <c r="AW110" i="7950" s="1"/>
  <c r="CI598" i="7949"/>
  <c r="CJ598" i="7949" s="1"/>
  <c r="CI605" i="7949"/>
  <c r="CJ605" i="7949" s="1"/>
  <c r="CI600" i="7949"/>
  <c r="CJ600" i="7949" s="1"/>
  <c r="CI596" i="7949"/>
  <c r="CJ596" i="7949" s="1"/>
  <c r="CI602" i="7949"/>
  <c r="CJ602" i="7949" s="1"/>
  <c r="EV290" i="2"/>
  <c r="EW290" i="2" s="1"/>
  <c r="ES290" i="2"/>
  <c r="ET290" i="2" s="1"/>
  <c r="CL623" i="7949"/>
  <c r="CM623" i="7949" s="1"/>
  <c r="CI343" i="7949"/>
  <c r="CJ343" i="7949" s="1"/>
  <c r="ES292" i="2"/>
  <c r="ET292" i="2" s="1"/>
  <c r="EI298" i="2"/>
  <c r="EJ298" i="2" s="1"/>
  <c r="EK298" i="2" s="1"/>
  <c r="CL621" i="7949"/>
  <c r="CM621" i="7949" s="1"/>
  <c r="CI604" i="7949"/>
  <c r="CJ604" i="7949" s="1"/>
  <c r="CL625" i="7949"/>
  <c r="CM625" i="7949" s="1"/>
  <c r="CL50" i="7949"/>
  <c r="CM50" i="7949" s="1"/>
  <c r="CL51" i="7949"/>
  <c r="CM51" i="7949" s="1"/>
  <c r="CL43" i="7949"/>
  <c r="CM43" i="7949" s="1"/>
  <c r="CL47" i="7949"/>
  <c r="CM47" i="7949" s="1"/>
  <c r="CI50" i="7949"/>
  <c r="CJ50" i="7949" s="1"/>
  <c r="CI48" i="7949"/>
  <c r="CJ48" i="7949" s="1"/>
  <c r="CI51" i="7949"/>
  <c r="CJ51" i="7949" s="1"/>
  <c r="CI42" i="7949"/>
  <c r="CJ42" i="7949" s="1"/>
  <c r="CI49" i="7949"/>
  <c r="CJ49" i="7949" s="1"/>
  <c r="CI44" i="7949"/>
  <c r="CJ44" i="7949" s="1"/>
  <c r="CI627" i="7949"/>
  <c r="CJ627" i="7949" s="1"/>
  <c r="CI623" i="7949"/>
  <c r="CJ623" i="7949" s="1"/>
  <c r="CI621" i="7949"/>
  <c r="CJ621" i="7949" s="1"/>
  <c r="CI628" i="7949"/>
  <c r="CJ628" i="7949" s="1"/>
  <c r="CI626" i="7949"/>
  <c r="CJ626" i="7949" s="1"/>
  <c r="CI620" i="7949"/>
  <c r="CJ620" i="7949" s="1"/>
  <c r="CI625" i="7949"/>
  <c r="CJ625" i="7949" s="1"/>
  <c r="CI629" i="7949"/>
  <c r="CJ629" i="7949" s="1"/>
  <c r="CI624" i="7949"/>
  <c r="CJ624" i="7949" s="1"/>
  <c r="CI603" i="7949"/>
  <c r="CJ603" i="7949" s="1"/>
  <c r="CI47" i="7949"/>
  <c r="CJ47" i="7949" s="1"/>
  <c r="CI46" i="7949"/>
  <c r="CJ46" i="7949" s="1"/>
  <c r="CI45" i="7949"/>
  <c r="CJ45" i="7949" s="1"/>
  <c r="CL46" i="7949"/>
  <c r="CM46" i="7949" s="1"/>
  <c r="CL48" i="7949"/>
  <c r="CM48" i="7949" s="1"/>
  <c r="AQ47" i="7950"/>
  <c r="ED56" i="2"/>
  <c r="E126" i="7950"/>
  <c r="I126" i="7950"/>
  <c r="I47" i="7950"/>
  <c r="CI349" i="7949"/>
  <c r="CJ349" i="7949" s="1"/>
  <c r="EV591" i="2"/>
  <c r="EW591" i="2" s="1"/>
  <c r="E47" i="7950"/>
  <c r="AR47" i="7950"/>
  <c r="AQ126" i="7950"/>
  <c r="AT47" i="7950"/>
  <c r="AU47" i="7950" s="1"/>
  <c r="AV47" i="7950" s="1"/>
  <c r="CI352" i="7949"/>
  <c r="CJ352" i="7949" s="1"/>
  <c r="CI351" i="7949"/>
  <c r="CJ351" i="7949" s="1"/>
  <c r="CI347" i="7949"/>
  <c r="CJ347" i="7949" s="1"/>
  <c r="CI344" i="7949"/>
  <c r="CJ344" i="7949" s="1"/>
  <c r="G126" i="7950"/>
  <c r="AT126" i="7950"/>
  <c r="AU126" i="7950" s="1"/>
  <c r="AV126" i="7950" s="1"/>
  <c r="CI346" i="7949"/>
  <c r="CJ346" i="7949" s="1"/>
  <c r="CI348" i="7949"/>
  <c r="CJ348" i="7949" s="1"/>
  <c r="CI350" i="7949"/>
  <c r="CJ350" i="7949" s="1"/>
  <c r="AP63" i="7950"/>
  <c r="I63" i="7950" s="1"/>
  <c r="ED53" i="2"/>
  <c r="EA764" i="2"/>
  <c r="EC764" i="2" s="1"/>
  <c r="EC53" i="2"/>
  <c r="CO347" i="7949"/>
  <c r="CP347" i="7949" s="1"/>
  <c r="CO346" i="7949"/>
  <c r="CP346" i="7949" s="1"/>
  <c r="CO352" i="7949"/>
  <c r="CP352" i="7949" s="1"/>
  <c r="CO345" i="7949"/>
  <c r="CP345" i="7949" s="1"/>
  <c r="CO351" i="7949"/>
  <c r="CP351" i="7949" s="1"/>
  <c r="CO348" i="7949"/>
  <c r="CP348" i="7949" s="1"/>
  <c r="CO343" i="7949"/>
  <c r="CP343" i="7949" s="1"/>
  <c r="CO344" i="7949"/>
  <c r="CP344" i="7949" s="1"/>
  <c r="CO349" i="7949"/>
  <c r="CP349" i="7949" s="1"/>
  <c r="CO350" i="7949"/>
  <c r="CP350" i="7949" s="1"/>
  <c r="CL345" i="7949"/>
  <c r="CM345" i="7949" s="1"/>
  <c r="CL347" i="7949"/>
  <c r="CM347" i="7949" s="1"/>
  <c r="CL351" i="7949"/>
  <c r="CM351" i="7949" s="1"/>
  <c r="CL349" i="7949"/>
  <c r="CM349" i="7949" s="1"/>
  <c r="CL346" i="7949"/>
  <c r="CM346" i="7949" s="1"/>
  <c r="CL344" i="7949"/>
  <c r="CM344" i="7949" s="1"/>
  <c r="CL352" i="7949"/>
  <c r="CM352" i="7949" s="1"/>
  <c r="CL348" i="7949"/>
  <c r="CM348" i="7949" s="1"/>
  <c r="CL343" i="7949"/>
  <c r="CM343" i="7949" s="1"/>
  <c r="CL350" i="7949"/>
  <c r="CM350" i="7949" s="1"/>
  <c r="AG92" i="7950"/>
  <c r="AG98" i="7950" s="1"/>
  <c r="AG99" i="7950" s="1"/>
  <c r="O89" i="7950" s="1"/>
  <c r="AF92" i="7950"/>
  <c r="EA936" i="2"/>
  <c r="EC936" i="2" s="1"/>
  <c r="EA900" i="2"/>
  <c r="EC900" i="2" s="1"/>
  <c r="EA896" i="2"/>
  <c r="EC896" i="2" s="1"/>
  <c r="EA922" i="2"/>
  <c r="EC922" i="2" s="1"/>
  <c r="DZ936" i="2"/>
  <c r="EA899" i="2"/>
  <c r="EC899" i="2" s="1"/>
  <c r="DZ899" i="2"/>
  <c r="DZ900" i="2"/>
  <c r="DZ922" i="2"/>
  <c r="DZ898" i="2"/>
  <c r="DZ923" i="2"/>
  <c r="EA897" i="2"/>
  <c r="EC897" i="2" s="1"/>
  <c r="EA923" i="2"/>
  <c r="EC923" i="2" s="1"/>
  <c r="DZ924" i="2"/>
  <c r="EA898" i="2"/>
  <c r="EC898" i="2" s="1"/>
  <c r="DZ937" i="2"/>
  <c r="DZ897" i="2"/>
  <c r="EA937" i="2"/>
  <c r="EC937" i="2" s="1"/>
  <c r="EA924" i="2"/>
  <c r="EC924" i="2" s="1"/>
  <c r="DZ896" i="2"/>
  <c r="DV650" i="2"/>
  <c r="DV648" i="2"/>
  <c r="DV644" i="2"/>
  <c r="DV653" i="2"/>
  <c r="DV645" i="2"/>
  <c r="DV647" i="2"/>
  <c r="DV651" i="2"/>
  <c r="DV646" i="2"/>
  <c r="DV652" i="2"/>
  <c r="DV649" i="2"/>
  <c r="EA868" i="2"/>
  <c r="EC868" i="2" s="1"/>
  <c r="DZ882" i="2"/>
  <c r="DZ870" i="2"/>
  <c r="EA870" i="2"/>
  <c r="EC870" i="2" s="1"/>
  <c r="EA882" i="2"/>
  <c r="EC882" i="2" s="1"/>
  <c r="EA883" i="2"/>
  <c r="EC883" i="2" s="1"/>
  <c r="DZ883" i="2"/>
  <c r="DZ869" i="2"/>
  <c r="EA869" i="2"/>
  <c r="EC869" i="2" s="1"/>
  <c r="DZ868" i="2"/>
  <c r="EA846" i="2"/>
  <c r="EC846" i="2" s="1"/>
  <c r="EA849" i="2"/>
  <c r="EC849" i="2" s="1"/>
  <c r="EA847" i="2"/>
  <c r="EC847" i="2" s="1"/>
  <c r="DZ846" i="2"/>
  <c r="DZ849" i="2"/>
  <c r="DZ847" i="2"/>
  <c r="DZ848" i="2"/>
  <c r="EA848" i="2"/>
  <c r="EC848" i="2" s="1"/>
  <c r="DZ815" i="2"/>
  <c r="DZ816" i="2"/>
  <c r="EA816" i="2"/>
  <c r="EA815" i="2"/>
  <c r="EA817" i="2"/>
  <c r="DZ818" i="2"/>
  <c r="DZ817" i="2"/>
  <c r="EA818" i="2"/>
  <c r="EA814" i="2"/>
  <c r="DZ814" i="2"/>
  <c r="DV770" i="2"/>
  <c r="DV767" i="2"/>
  <c r="DV766" i="2"/>
  <c r="DV765" i="2"/>
  <c r="DV768" i="2"/>
  <c r="DV769" i="2"/>
  <c r="EM762" i="2"/>
  <c r="ED55" i="2"/>
  <c r="ED57" i="2"/>
  <c r="EB55" i="2"/>
  <c r="AF76" i="7950"/>
  <c r="AG76" i="7950"/>
  <c r="AG82" i="7950" s="1"/>
  <c r="AG83" i="7950" s="1"/>
  <c r="O73" i="7950" s="1"/>
  <c r="EA357" i="2"/>
  <c r="EC357" i="2" s="1"/>
  <c r="DZ357" i="2"/>
  <c r="DX357" i="2"/>
  <c r="DY357" i="2"/>
  <c r="ED764" i="2"/>
  <c r="EB57" i="2"/>
  <c r="G75" i="7950"/>
  <c r="AQ75" i="7950"/>
  <c r="AR75" i="7950"/>
  <c r="AT75" i="7950"/>
  <c r="AU75" i="7950" s="1"/>
  <c r="I75" i="7950"/>
  <c r="E75" i="7950"/>
  <c r="EB56" i="2"/>
  <c r="EB53" i="2"/>
  <c r="G91" i="7950"/>
  <c r="AQ91" i="7950"/>
  <c r="AR91" i="7950"/>
  <c r="E91" i="7950"/>
  <c r="AT91" i="7950"/>
  <c r="AU91" i="7950" s="1"/>
  <c r="I91" i="7950"/>
  <c r="EC815" i="2" l="1"/>
  <c r="EC818" i="2"/>
  <c r="EC816" i="2"/>
  <c r="EC464" i="2"/>
  <c r="EC814" i="2"/>
  <c r="EC817" i="2"/>
  <c r="EY156" i="2"/>
  <c r="EZ156" i="2" s="1"/>
  <c r="EC465" i="2"/>
  <c r="EC54" i="2"/>
  <c r="EM51" i="2"/>
  <c r="EM47" i="2"/>
  <c r="EB54" i="2"/>
  <c r="ED466" i="2"/>
  <c r="EM761" i="2"/>
  <c r="EM45" i="2"/>
  <c r="EM46" i="2"/>
  <c r="AX110" i="7950"/>
  <c r="ED468" i="2"/>
  <c r="EM48" i="2"/>
  <c r="EM758" i="2"/>
  <c r="EY155" i="2"/>
  <c r="EZ155" i="2" s="1"/>
  <c r="ES155" i="2"/>
  <c r="ET155" i="2" s="1"/>
  <c r="EM50" i="2"/>
  <c r="EV455" i="2"/>
  <c r="EW455" i="2" s="1"/>
  <c r="EA354" i="2"/>
  <c r="EC354" i="2" s="1"/>
  <c r="EB465" i="2"/>
  <c r="EE465" i="2" s="1"/>
  <c r="EI465" i="2" s="1"/>
  <c r="DY354" i="2"/>
  <c r="CQ67" i="7949"/>
  <c r="CT215" i="7949" s="1"/>
  <c r="DA219" i="7949" s="1"/>
  <c r="DA220" i="7949" s="1"/>
  <c r="DA221" i="7949" s="1"/>
  <c r="EM760" i="2"/>
  <c r="EM44" i="2"/>
  <c r="EB468" i="2"/>
  <c r="EB469" i="2"/>
  <c r="EE469" i="2" s="1"/>
  <c r="EY461" i="2" s="1"/>
  <c r="EZ461" i="2" s="1"/>
  <c r="EI168" i="2"/>
  <c r="EJ168" i="2" s="1"/>
  <c r="EK168" i="2" s="1"/>
  <c r="CQ66" i="7949"/>
  <c r="CT214" i="7949" s="1"/>
  <c r="EA355" i="2"/>
  <c r="EM757" i="2"/>
  <c r="EM43" i="2"/>
  <c r="DX354" i="2"/>
  <c r="DX358" i="2"/>
  <c r="ED358" i="2" s="1"/>
  <c r="DZ358" i="2"/>
  <c r="EA358" i="2"/>
  <c r="EC358" i="2" s="1"/>
  <c r="CK320" i="7949"/>
  <c r="CT320" i="7949" s="1"/>
  <c r="DA330" i="7949" s="1"/>
  <c r="DA331" i="7949" s="1"/>
  <c r="DA332" i="7949" s="1"/>
  <c r="DA333" i="7949" s="1"/>
  <c r="DA334" i="7949" s="1"/>
  <c r="DA335" i="7949" s="1"/>
  <c r="EI463" i="2"/>
  <c r="EI166" i="2"/>
  <c r="EJ166" i="2" s="1"/>
  <c r="EK166" i="2" s="1"/>
  <c r="ES158" i="2"/>
  <c r="ET158" i="2" s="1"/>
  <c r="EV158" i="2"/>
  <c r="EW158" i="2" s="1"/>
  <c r="EY158" i="2"/>
  <c r="EZ158" i="2" s="1"/>
  <c r="CK323" i="7949"/>
  <c r="CT323" i="7949" s="1"/>
  <c r="DA363" i="7949" s="1"/>
  <c r="DA364" i="7949" s="1"/>
  <c r="DA365" i="7949" s="1"/>
  <c r="DA366" i="7949" s="1"/>
  <c r="DA367" i="7949" s="1"/>
  <c r="DA368" i="7949" s="1"/>
  <c r="DX356" i="2"/>
  <c r="ED356" i="2" s="1"/>
  <c r="BQ56" i="2"/>
  <c r="CK321" i="7949"/>
  <c r="CT321" i="7949" s="1"/>
  <c r="DA341" i="7949" s="1"/>
  <c r="DA342" i="7949" s="1"/>
  <c r="DA343" i="7949" s="1"/>
  <c r="DA344" i="7949" s="1"/>
  <c r="DA345" i="7949" s="1"/>
  <c r="DA346" i="7949" s="1"/>
  <c r="CK319" i="7949"/>
  <c r="CT319" i="7949" s="1"/>
  <c r="BQ63" i="2"/>
  <c r="CK322" i="7949"/>
  <c r="CT322" i="7949" s="1"/>
  <c r="CT333" i="7949" s="1"/>
  <c r="DZ355" i="2"/>
  <c r="DX355" i="2"/>
  <c r="ED355" i="2" s="1"/>
  <c r="ED467" i="2"/>
  <c r="ED54" i="2"/>
  <c r="AY115" i="2"/>
  <c r="AZ115" i="2" s="1"/>
  <c r="BQ96" i="2"/>
  <c r="EA356" i="2"/>
  <c r="ES156" i="2"/>
  <c r="ET156" i="2" s="1"/>
  <c r="EU289" i="2"/>
  <c r="ER297" i="2" s="1"/>
  <c r="ER301" i="2" s="1"/>
  <c r="BQ58" i="2"/>
  <c r="DZ356" i="2"/>
  <c r="EI164" i="2"/>
  <c r="BQ98" i="2"/>
  <c r="BQ55" i="2"/>
  <c r="BQ65" i="2"/>
  <c r="BQ100" i="2"/>
  <c r="BQ52" i="2"/>
  <c r="BQ50" i="2"/>
  <c r="AY111" i="2"/>
  <c r="AV111" i="2" s="1"/>
  <c r="BQ103" i="2"/>
  <c r="BQ101" i="2"/>
  <c r="BQ61" i="2"/>
  <c r="BQ59" i="2"/>
  <c r="BQ54" i="2"/>
  <c r="BQ62" i="2"/>
  <c r="EY455" i="2"/>
  <c r="EZ455" i="2" s="1"/>
  <c r="AY110" i="2"/>
  <c r="AV110" i="2" s="1"/>
  <c r="ED464" i="2"/>
  <c r="EE464" i="2" s="1"/>
  <c r="EI464" i="2" s="1"/>
  <c r="AY112" i="2"/>
  <c r="AV112" i="2" s="1"/>
  <c r="AY114" i="2"/>
  <c r="AZ114" i="2" s="1"/>
  <c r="BQ57" i="2"/>
  <c r="AY109" i="2"/>
  <c r="AZ109" i="2" s="1"/>
  <c r="AY108" i="2"/>
  <c r="AZ108" i="2" s="1"/>
  <c r="AY107" i="2"/>
  <c r="AV107" i="2" s="1"/>
  <c r="AY113" i="2"/>
  <c r="AZ113" i="2" s="1"/>
  <c r="AY106" i="2"/>
  <c r="AV106" i="2" s="1"/>
  <c r="BQ60" i="2"/>
  <c r="BQ95" i="2"/>
  <c r="BQ51" i="2"/>
  <c r="BQ99" i="2"/>
  <c r="BQ64" i="2"/>
  <c r="BQ97" i="2"/>
  <c r="CQ319" i="7949"/>
  <c r="CT399" i="7949" s="1"/>
  <c r="DA399" i="7949" s="1"/>
  <c r="DA400" i="7949" s="1"/>
  <c r="BQ53" i="2"/>
  <c r="BQ102" i="2"/>
  <c r="BQ94" i="2"/>
  <c r="EI598" i="2"/>
  <c r="EJ598" i="2" s="1"/>
  <c r="EK598" i="2" s="1"/>
  <c r="EY160" i="2"/>
  <c r="EZ160" i="2" s="1"/>
  <c r="EV160" i="2"/>
  <c r="EW160" i="2" s="1"/>
  <c r="EB467" i="2"/>
  <c r="CQ320" i="7949"/>
  <c r="CT400" i="7949" s="1"/>
  <c r="CT405" i="7949" s="1"/>
  <c r="EV590" i="2"/>
  <c r="EW590" i="2" s="1"/>
  <c r="EI165" i="2"/>
  <c r="EB466" i="2"/>
  <c r="ES590" i="2"/>
  <c r="ET590" i="2" s="1"/>
  <c r="CN68" i="7949"/>
  <c r="CT193" i="7949" s="1"/>
  <c r="CT200" i="7949" s="1"/>
  <c r="CT207" i="7949" s="1"/>
  <c r="CN66" i="7949"/>
  <c r="CT191" i="7949" s="1"/>
  <c r="CT198" i="7949" s="1"/>
  <c r="CN67" i="7949"/>
  <c r="CT192" i="7949" s="1"/>
  <c r="CT199" i="7949" s="1"/>
  <c r="CT206" i="7949" s="1"/>
  <c r="AT63" i="7950"/>
  <c r="AU63" i="7950" s="1"/>
  <c r="AV63" i="7950" s="1"/>
  <c r="EE53" i="2"/>
  <c r="EI53" i="2" s="1"/>
  <c r="K47" i="7950"/>
  <c r="EV592" i="2"/>
  <c r="EW592" i="2" s="1"/>
  <c r="EO346" i="2"/>
  <c r="CK70" i="7949"/>
  <c r="CT138" i="7949" s="1"/>
  <c r="DA178" i="7949" s="1"/>
  <c r="DA179" i="7949" s="1"/>
  <c r="DA180" i="7949" s="1"/>
  <c r="DA181" i="7949" s="1"/>
  <c r="DA182" i="7949" s="1"/>
  <c r="DA183" i="7949" s="1"/>
  <c r="CK66" i="7949"/>
  <c r="CT134" i="7949" s="1"/>
  <c r="CT145" i="7949" s="1"/>
  <c r="CK67" i="7949"/>
  <c r="CT135" i="7949" s="1"/>
  <c r="DA145" i="7949" s="1"/>
  <c r="DA146" i="7949" s="1"/>
  <c r="DA147" i="7949" s="1"/>
  <c r="DA148" i="7949" s="1"/>
  <c r="DA149" i="7949" s="1"/>
  <c r="DA150" i="7949" s="1"/>
  <c r="CU150" i="7949" s="1"/>
  <c r="CK68" i="7949"/>
  <c r="CT136" i="7949" s="1"/>
  <c r="CK69" i="7949"/>
  <c r="CT137" i="7949" s="1"/>
  <c r="CT148" i="7949" s="1"/>
  <c r="CT159" i="7949" s="1"/>
  <c r="CN321" i="7949"/>
  <c r="CT378" i="7949" s="1"/>
  <c r="DA390" i="7949" s="1"/>
  <c r="DA391" i="7949" s="1"/>
  <c r="DA392" i="7949" s="1"/>
  <c r="DA393" i="7949" s="1"/>
  <c r="CQ596" i="7949"/>
  <c r="CT676" i="7949" s="1"/>
  <c r="K126" i="7950"/>
  <c r="CK624" i="7949"/>
  <c r="CT692" i="7949" s="1"/>
  <c r="CT703" i="7949" s="1"/>
  <c r="CQ42" i="7949"/>
  <c r="CT122" i="7949" s="1"/>
  <c r="CK596" i="7949"/>
  <c r="CT596" i="7949" s="1"/>
  <c r="DA596" i="7949" s="1"/>
  <c r="DA597" i="7949" s="1"/>
  <c r="CN620" i="7949"/>
  <c r="CT745" i="7949" s="1"/>
  <c r="DA745" i="7949" s="1"/>
  <c r="DA746" i="7949" s="1"/>
  <c r="CN319" i="7949"/>
  <c r="CT376" i="7949" s="1"/>
  <c r="CQ43" i="7949"/>
  <c r="CT123" i="7949" s="1"/>
  <c r="CT128" i="7949" s="1"/>
  <c r="CQ597" i="7949"/>
  <c r="CT677" i="7949" s="1"/>
  <c r="DA681" i="7949" s="1"/>
  <c r="DA682" i="7949" s="1"/>
  <c r="DA683" i="7949" s="1"/>
  <c r="CN598" i="7949"/>
  <c r="CT655" i="7949" s="1"/>
  <c r="DA667" i="7949" s="1"/>
  <c r="DA668" i="7949" s="1"/>
  <c r="DA669" i="7949" s="1"/>
  <c r="DA670" i="7949" s="1"/>
  <c r="EO351" i="2"/>
  <c r="CN622" i="7949"/>
  <c r="CT747" i="7949" s="1"/>
  <c r="ES593" i="2"/>
  <c r="ET593" i="2" s="1"/>
  <c r="EO344" i="2"/>
  <c r="CN320" i="7949"/>
  <c r="CT377" i="7949" s="1"/>
  <c r="CT384" i="7949" s="1"/>
  <c r="EO350" i="2"/>
  <c r="CK621" i="7949"/>
  <c r="CT689" i="7949" s="1"/>
  <c r="CT700" i="7949" s="1"/>
  <c r="CK598" i="7949"/>
  <c r="CT598" i="7949" s="1"/>
  <c r="DA618" i="7949" s="1"/>
  <c r="DA619" i="7949" s="1"/>
  <c r="DA620" i="7949" s="1"/>
  <c r="DA621" i="7949" s="1"/>
  <c r="DA622" i="7949" s="1"/>
  <c r="DA623" i="7949" s="1"/>
  <c r="CU623" i="7949" s="1"/>
  <c r="CK599" i="7949"/>
  <c r="CT599" i="7949" s="1"/>
  <c r="EO343" i="2"/>
  <c r="EM343" i="2" s="1"/>
  <c r="CK623" i="7949"/>
  <c r="CT691" i="7949" s="1"/>
  <c r="CT702" i="7949" s="1"/>
  <c r="AY110" i="7950"/>
  <c r="ES589" i="2"/>
  <c r="ET589" i="2" s="1"/>
  <c r="EO347" i="2"/>
  <c r="EO349" i="2"/>
  <c r="EO352" i="2"/>
  <c r="EO345" i="2"/>
  <c r="CN597" i="7949"/>
  <c r="CT654" i="7949" s="1"/>
  <c r="CT661" i="7949" s="1"/>
  <c r="AZ110" i="7950"/>
  <c r="EV589" i="2"/>
  <c r="EW589" i="2" s="1"/>
  <c r="EO348" i="2"/>
  <c r="CN596" i="7949"/>
  <c r="CT653" i="7949" s="1"/>
  <c r="M110" i="7950"/>
  <c r="CK600" i="7949"/>
  <c r="CT600" i="7949" s="1"/>
  <c r="EV593" i="2"/>
  <c r="EW593" i="2" s="1"/>
  <c r="CK597" i="7949"/>
  <c r="CT597" i="7949" s="1"/>
  <c r="CT608" i="7949" s="1"/>
  <c r="CT619" i="7949" s="1"/>
  <c r="CN621" i="7949"/>
  <c r="CT746" i="7949" s="1"/>
  <c r="CT753" i="7949" s="1"/>
  <c r="CN42" i="7949"/>
  <c r="CT99" i="7949" s="1"/>
  <c r="CT106" i="7949" s="1"/>
  <c r="CQ620" i="7949"/>
  <c r="CT768" i="7949" s="1"/>
  <c r="CQ621" i="7949"/>
  <c r="CT769" i="7949" s="1"/>
  <c r="DA773" i="7949" s="1"/>
  <c r="DA774" i="7949" s="1"/>
  <c r="DA775" i="7949" s="1"/>
  <c r="ES159" i="2"/>
  <c r="ET159" i="2" s="1"/>
  <c r="EV159" i="2"/>
  <c r="EW159" i="2" s="1"/>
  <c r="EY159" i="2"/>
  <c r="EZ159" i="2" s="1"/>
  <c r="EI167" i="2"/>
  <c r="EJ167" i="2" s="1"/>
  <c r="EK167" i="2" s="1"/>
  <c r="EX288" i="2"/>
  <c r="ER309" i="2" s="1"/>
  <c r="EY309" i="2" s="1"/>
  <c r="EY310" i="2" s="1"/>
  <c r="EV157" i="2"/>
  <c r="EW157" i="2" s="1"/>
  <c r="EU288" i="2"/>
  <c r="ER296" i="2" s="1"/>
  <c r="ER300" i="2" s="1"/>
  <c r="EU290" i="2"/>
  <c r="ER298" i="2" s="1"/>
  <c r="ER302" i="2" s="1"/>
  <c r="AR63" i="7950"/>
  <c r="EY157" i="2"/>
  <c r="EZ157" i="2" s="1"/>
  <c r="E63" i="7950"/>
  <c r="G63" i="7950"/>
  <c r="AQ63" i="7950"/>
  <c r="EE56" i="2"/>
  <c r="EI56" i="2" s="1"/>
  <c r="EJ56" i="2" s="1"/>
  <c r="EK56" i="2" s="1"/>
  <c r="CK622" i="7949"/>
  <c r="CT690" i="7949" s="1"/>
  <c r="CT701" i="7949" s="1"/>
  <c r="EI163" i="2"/>
  <c r="EV155" i="2"/>
  <c r="EW155" i="2" s="1"/>
  <c r="CK620" i="7949"/>
  <c r="CK45" i="7949"/>
  <c r="CT45" i="7949" s="1"/>
  <c r="CT56" i="7949" s="1"/>
  <c r="CT67" i="7949" s="1"/>
  <c r="CK44" i="7949"/>
  <c r="CT44" i="7949" s="1"/>
  <c r="CK43" i="7949"/>
  <c r="CT43" i="7949" s="1"/>
  <c r="CK42" i="7949"/>
  <c r="CT42" i="7949" s="1"/>
  <c r="DA42" i="7949" s="1"/>
  <c r="DA43" i="7949" s="1"/>
  <c r="CK46" i="7949"/>
  <c r="CT46" i="7949" s="1"/>
  <c r="CN43" i="7949"/>
  <c r="CT100" i="7949" s="1"/>
  <c r="DA106" i="7949" s="1"/>
  <c r="DA107" i="7949" s="1"/>
  <c r="CN44" i="7949"/>
  <c r="CT101" i="7949" s="1"/>
  <c r="EB896" i="2"/>
  <c r="EE896" i="2" s="1"/>
  <c r="EV890" i="2" s="1"/>
  <c r="EW890" i="2" s="1"/>
  <c r="EB897" i="2"/>
  <c r="EE897" i="2" s="1"/>
  <c r="EI897" i="2" s="1"/>
  <c r="EJ897" i="2" s="1"/>
  <c r="EK897" i="2" s="1"/>
  <c r="EB922" i="2"/>
  <c r="EE922" i="2" s="1"/>
  <c r="EI922" i="2" s="1"/>
  <c r="EJ922" i="2" s="1"/>
  <c r="EK922" i="2" s="1"/>
  <c r="EB764" i="2"/>
  <c r="EE764" i="2" s="1"/>
  <c r="EI764" i="2" s="1"/>
  <c r="EJ764" i="2" s="1"/>
  <c r="EK764" i="2" s="1"/>
  <c r="EB848" i="2"/>
  <c r="EE848" i="2" s="1"/>
  <c r="EI848" i="2" s="1"/>
  <c r="EJ848" i="2" s="1"/>
  <c r="EK848" i="2" s="1"/>
  <c r="CK346" i="7949"/>
  <c r="CT414" i="7949" s="1"/>
  <c r="DA444" i="7949" s="1"/>
  <c r="DA445" i="7949" s="1"/>
  <c r="DA446" i="7949" s="1"/>
  <c r="DA447" i="7949" s="1"/>
  <c r="DA448" i="7949" s="1"/>
  <c r="DA449" i="7949" s="1"/>
  <c r="CK344" i="7949"/>
  <c r="CT412" i="7949" s="1"/>
  <c r="CT423" i="7949" s="1"/>
  <c r="CK345" i="7949"/>
  <c r="CT413" i="7949" s="1"/>
  <c r="CK343" i="7949"/>
  <c r="CK347" i="7949"/>
  <c r="CT415" i="7949" s="1"/>
  <c r="EB815" i="2"/>
  <c r="EE815" i="2" s="1"/>
  <c r="EI815" i="2" s="1"/>
  <c r="ED357" i="2"/>
  <c r="EB883" i="2"/>
  <c r="EE883" i="2" s="1"/>
  <c r="EI883" i="2" s="1"/>
  <c r="EJ883" i="2" s="1"/>
  <c r="EK883" i="2" s="1"/>
  <c r="EB936" i="2"/>
  <c r="EE936" i="2" s="1"/>
  <c r="EI936" i="2" s="1"/>
  <c r="EJ936" i="2" s="1"/>
  <c r="EK936" i="2" s="1"/>
  <c r="CN343" i="7949"/>
  <c r="CN345" i="7949"/>
  <c r="CT470" i="7949" s="1"/>
  <c r="CN344" i="7949"/>
  <c r="CT469" i="7949" s="1"/>
  <c r="EB814" i="2"/>
  <c r="EE814" i="2" s="1"/>
  <c r="EI814" i="2" s="1"/>
  <c r="EJ814" i="2" s="1"/>
  <c r="EK814" i="2" s="1"/>
  <c r="EB816" i="2"/>
  <c r="EE816" i="2" s="1"/>
  <c r="EI816" i="2" s="1"/>
  <c r="EB899" i="2"/>
  <c r="EE899" i="2" s="1"/>
  <c r="EI899" i="2" s="1"/>
  <c r="EJ899" i="2" s="1"/>
  <c r="EK899" i="2" s="1"/>
  <c r="CQ344" i="7949"/>
  <c r="CT492" i="7949" s="1"/>
  <c r="CQ343" i="7949"/>
  <c r="EB849" i="2"/>
  <c r="EE849" i="2" s="1"/>
  <c r="EI849" i="2" s="1"/>
  <c r="EJ849" i="2" s="1"/>
  <c r="EK849" i="2" s="1"/>
  <c r="DX652" i="2"/>
  <c r="DW652" i="2"/>
  <c r="DV663" i="2"/>
  <c r="DX650" i="2"/>
  <c r="DW650" i="2"/>
  <c r="DV661" i="2"/>
  <c r="M47" i="7950"/>
  <c r="AW47" i="7950"/>
  <c r="AX47" i="7950"/>
  <c r="AZ47" i="7950"/>
  <c r="AY47" i="7950"/>
  <c r="EE57" i="2"/>
  <c r="EI57" i="2" s="1"/>
  <c r="EJ57" i="2" s="1"/>
  <c r="EK57" i="2" s="1"/>
  <c r="DZ767" i="2"/>
  <c r="DX767" i="2"/>
  <c r="DY767" i="2"/>
  <c r="EA767" i="2"/>
  <c r="EC767" i="2" s="1"/>
  <c r="EB846" i="2"/>
  <c r="EE846" i="2" s="1"/>
  <c r="EI846" i="2" s="1"/>
  <c r="EJ846" i="2" s="1"/>
  <c r="EK846" i="2" s="1"/>
  <c r="DX646" i="2"/>
  <c r="DW646" i="2"/>
  <c r="DV657" i="2"/>
  <c r="EE55" i="2"/>
  <c r="EI55" i="2" s="1"/>
  <c r="DY770" i="2"/>
  <c r="DX770" i="2"/>
  <c r="DZ770" i="2"/>
  <c r="EA770" i="2"/>
  <c r="EC770" i="2" s="1"/>
  <c r="DV662" i="2"/>
  <c r="DW651" i="2"/>
  <c r="DX651" i="2"/>
  <c r="EB923" i="2"/>
  <c r="EE923" i="2" s="1"/>
  <c r="EI923" i="2" s="1"/>
  <c r="EJ923" i="2" s="1"/>
  <c r="EK923" i="2" s="1"/>
  <c r="DW647" i="2"/>
  <c r="DX647" i="2"/>
  <c r="DV658" i="2"/>
  <c r="EB898" i="2"/>
  <c r="EE898" i="2" s="1"/>
  <c r="DZ766" i="2"/>
  <c r="EA766" i="2"/>
  <c r="DX766" i="2"/>
  <c r="DY766" i="2"/>
  <c r="EB870" i="2"/>
  <c r="EE870" i="2" s="1"/>
  <c r="EI870" i="2" s="1"/>
  <c r="EJ870" i="2" s="1"/>
  <c r="EK870" i="2" s="1"/>
  <c r="DV656" i="2"/>
  <c r="DW645" i="2"/>
  <c r="DX645" i="2"/>
  <c r="DX769" i="2"/>
  <c r="DZ769" i="2"/>
  <c r="DY769" i="2"/>
  <c r="EA769" i="2"/>
  <c r="EC769" i="2" s="1"/>
  <c r="EB868" i="2"/>
  <c r="EE868" i="2" s="1"/>
  <c r="EI868" i="2" s="1"/>
  <c r="EJ868" i="2" s="1"/>
  <c r="EK868" i="2" s="1"/>
  <c r="EB882" i="2"/>
  <c r="EE882" i="2" s="1"/>
  <c r="EI882" i="2" s="1"/>
  <c r="EJ882" i="2" s="1"/>
  <c r="EK882" i="2" s="1"/>
  <c r="DV664" i="2"/>
  <c r="DW653" i="2"/>
  <c r="DX653" i="2"/>
  <c r="EB937" i="2"/>
  <c r="EE937" i="2" s="1"/>
  <c r="EI937" i="2" s="1"/>
  <c r="EJ937" i="2" s="1"/>
  <c r="EK937" i="2" s="1"/>
  <c r="EB900" i="2"/>
  <c r="EE900" i="2" s="1"/>
  <c r="AV91" i="7950"/>
  <c r="K91" i="7950"/>
  <c r="DZ768" i="2"/>
  <c r="DY768" i="2"/>
  <c r="EA768" i="2"/>
  <c r="EC768" i="2" s="1"/>
  <c r="DX768" i="2"/>
  <c r="EB817" i="2"/>
  <c r="EE817" i="2" s="1"/>
  <c r="EI817" i="2" s="1"/>
  <c r="DV655" i="2"/>
  <c r="DX644" i="2"/>
  <c r="DW644" i="2"/>
  <c r="K75" i="7950"/>
  <c r="AV75" i="7950"/>
  <c r="EB357" i="2"/>
  <c r="T45" i="7952"/>
  <c r="U45" i="7952" s="1"/>
  <c r="D45" i="7952" s="1"/>
  <c r="H45" i="7948"/>
  <c r="D55" i="7948"/>
  <c r="C56" i="7948"/>
  <c r="T44" i="7952"/>
  <c r="U44" i="7952" s="1"/>
  <c r="D44" i="7952" s="1"/>
  <c r="AJ140" i="7950"/>
  <c r="G45" i="7948"/>
  <c r="T42" i="7952"/>
  <c r="U42" i="7952" s="1"/>
  <c r="D42" i="7952" s="1"/>
  <c r="L46" i="7948"/>
  <c r="C60" i="7948"/>
  <c r="D56" i="7948"/>
  <c r="L45" i="7948"/>
  <c r="C59" i="7948"/>
  <c r="G46" i="7948"/>
  <c r="H46" i="7948"/>
  <c r="D60" i="7948"/>
  <c r="T43" i="7952"/>
  <c r="U43" i="7952" s="1"/>
  <c r="D43" i="7952" s="1"/>
  <c r="AJ156" i="7950"/>
  <c r="AJ141" i="7950"/>
  <c r="AD141" i="7950" s="1"/>
  <c r="D59" i="7948"/>
  <c r="C55" i="7948"/>
  <c r="K46" i="7948"/>
  <c r="AJ157" i="7950"/>
  <c r="AD157" i="7950" s="1"/>
  <c r="K45" i="7948"/>
  <c r="M126" i="7950"/>
  <c r="AW126" i="7950"/>
  <c r="AX126" i="7950"/>
  <c r="AY126" i="7950"/>
  <c r="AZ126" i="7950"/>
  <c r="DY765" i="2"/>
  <c r="DZ765" i="2"/>
  <c r="EA765" i="2"/>
  <c r="EC765" i="2" s="1"/>
  <c r="DX765" i="2"/>
  <c r="EB818" i="2"/>
  <c r="EE818" i="2" s="1"/>
  <c r="EI818" i="2" s="1"/>
  <c r="EJ818" i="2" s="1"/>
  <c r="EK818" i="2" s="1"/>
  <c r="EB847" i="2"/>
  <c r="EE847" i="2" s="1"/>
  <c r="EI847" i="2" s="1"/>
  <c r="EJ847" i="2" s="1"/>
  <c r="EK847" i="2" s="1"/>
  <c r="EB869" i="2"/>
  <c r="EE869" i="2" s="1"/>
  <c r="EI869" i="2" s="1"/>
  <c r="EJ869" i="2" s="1"/>
  <c r="EK869" i="2" s="1"/>
  <c r="DX649" i="2"/>
  <c r="DW649" i="2"/>
  <c r="DV660" i="2"/>
  <c r="DW648" i="2"/>
  <c r="DX648" i="2"/>
  <c r="DV659" i="2"/>
  <c r="EB924" i="2"/>
  <c r="EE924" i="2" s="1"/>
  <c r="EI924" i="2" s="1"/>
  <c r="EJ924" i="2" s="1"/>
  <c r="EK924" i="2" s="1"/>
  <c r="EJ163" i="2" l="1"/>
  <c r="EK163" i="2" s="1"/>
  <c r="EJ162" i="2"/>
  <c r="EK162" i="2" s="1"/>
  <c r="EJ816" i="2"/>
  <c r="EK816" i="2" s="1"/>
  <c r="EJ815" i="2"/>
  <c r="EK815" i="2" s="1"/>
  <c r="EJ817" i="2"/>
  <c r="EK817" i="2" s="1"/>
  <c r="EC766" i="2"/>
  <c r="DA191" i="7949"/>
  <c r="DA192" i="7949" s="1"/>
  <c r="ER758" i="2"/>
  <c r="EY755" i="2" s="1"/>
  <c r="CT331" i="7949"/>
  <c r="EE466" i="2"/>
  <c r="EI466" i="2" s="1"/>
  <c r="EB354" i="2"/>
  <c r="EJ165" i="2"/>
  <c r="EK165" i="2" s="1"/>
  <c r="EJ164" i="2"/>
  <c r="EK164" i="2" s="1"/>
  <c r="DA134" i="7949"/>
  <c r="DA135" i="7949" s="1"/>
  <c r="DA136" i="7949" s="1"/>
  <c r="AV108" i="2"/>
  <c r="EC356" i="2"/>
  <c r="EE54" i="2"/>
  <c r="EI54" i="2" s="1"/>
  <c r="EJ54" i="2" s="1"/>
  <c r="EK54" i="2" s="1"/>
  <c r="EC355" i="2"/>
  <c r="CT220" i="7949"/>
  <c r="EJ53" i="2"/>
  <c r="EK53" i="2" s="1"/>
  <c r="DA213" i="7949"/>
  <c r="EE468" i="2"/>
  <c r="EV460" i="2" s="1"/>
  <c r="EW460" i="2" s="1"/>
  <c r="ED354" i="2"/>
  <c r="AV115" i="2"/>
  <c r="AZ112" i="2"/>
  <c r="ER44" i="2"/>
  <c r="EY41" i="2" s="1"/>
  <c r="EY42" i="2" s="1"/>
  <c r="EZ42" i="2" s="1"/>
  <c r="ER42" i="2"/>
  <c r="ES41" i="2" s="1"/>
  <c r="ES47" i="2" s="1"/>
  <c r="ET47" i="2" s="1"/>
  <c r="ER43" i="2"/>
  <c r="EV41" i="2" s="1"/>
  <c r="EV42" i="2" s="1"/>
  <c r="EW42" i="2" s="1"/>
  <c r="ER757" i="2"/>
  <c r="EV755" i="2" s="1"/>
  <c r="EV756" i="2" s="1"/>
  <c r="EW756" i="2" s="1"/>
  <c r="ER756" i="2"/>
  <c r="ES755" i="2" s="1"/>
  <c r="ES756" i="2" s="1"/>
  <c r="ET756" i="2" s="1"/>
  <c r="EB358" i="2"/>
  <c r="EB355" i="2"/>
  <c r="EE355" i="2" s="1"/>
  <c r="EI355" i="2" s="1"/>
  <c r="CT334" i="7949"/>
  <c r="CU334" i="7949" s="1"/>
  <c r="AV113" i="2"/>
  <c r="AZ110" i="2"/>
  <c r="EY296" i="2"/>
  <c r="EY297" i="2" s="1"/>
  <c r="EY298" i="2" s="1"/>
  <c r="ES298" i="2" s="1"/>
  <c r="EX298" i="2" s="1"/>
  <c r="DA352" i="7949"/>
  <c r="DA353" i="7949" s="1"/>
  <c r="DA354" i="7949" s="1"/>
  <c r="DA355" i="7949" s="1"/>
  <c r="DA356" i="7949" s="1"/>
  <c r="DA357" i="7949" s="1"/>
  <c r="DA358" i="7949" s="1"/>
  <c r="EU158" i="2"/>
  <c r="ER170" i="2" s="1"/>
  <c r="EY190" i="2" s="1"/>
  <c r="EY191" i="2" s="1"/>
  <c r="EY192" i="2" s="1"/>
  <c r="EY193" i="2" s="1"/>
  <c r="EY194" i="2" s="1"/>
  <c r="CT682" i="7949"/>
  <c r="AV114" i="2"/>
  <c r="EY300" i="2"/>
  <c r="EY301" i="2" s="1"/>
  <c r="EY302" i="2" s="1"/>
  <c r="ES302" i="2" s="1"/>
  <c r="DA318" i="7949"/>
  <c r="EB356" i="2"/>
  <c r="EE356" i="2" s="1"/>
  <c r="EI356" i="2" s="1"/>
  <c r="CT332" i="7949"/>
  <c r="CT343" i="7949" s="1"/>
  <c r="AV109" i="2"/>
  <c r="EE467" i="2"/>
  <c r="ES459" i="2" s="1"/>
  <c r="ET459" i="2" s="1"/>
  <c r="K63" i="7950"/>
  <c r="AZ111" i="2"/>
  <c r="CT404" i="7949"/>
  <c r="CT53" i="7949"/>
  <c r="CT64" i="7949" s="1"/>
  <c r="DA732" i="7949"/>
  <c r="DA733" i="7949" s="1"/>
  <c r="DA734" i="7949" s="1"/>
  <c r="DA735" i="7949" s="1"/>
  <c r="DA736" i="7949" s="1"/>
  <c r="DA737" i="7949" s="1"/>
  <c r="DA738" i="7949" s="1"/>
  <c r="CT607" i="7949"/>
  <c r="CT618" i="7949" s="1"/>
  <c r="AZ107" i="2"/>
  <c r="DA205" i="7949"/>
  <c r="DA206" i="7949" s="1"/>
  <c r="DA207" i="7949" s="1"/>
  <c r="DA208" i="7949" s="1"/>
  <c r="DA209" i="7949" s="1"/>
  <c r="DA210" i="7949" s="1"/>
  <c r="CU210" i="7949" s="1"/>
  <c r="DA660" i="7949"/>
  <c r="DA661" i="7949" s="1"/>
  <c r="DA662" i="7949" s="1"/>
  <c r="DA663" i="7949" s="1"/>
  <c r="CU663" i="7949" s="1"/>
  <c r="EM346" i="2"/>
  <c r="DA398" i="7949"/>
  <c r="FA154" i="2"/>
  <c r="ER204" i="2" s="1"/>
  <c r="ER207" i="2" s="1"/>
  <c r="DA404" i="7949"/>
  <c r="DA405" i="7949" s="1"/>
  <c r="DA406" i="7949" s="1"/>
  <c r="EU590" i="2"/>
  <c r="ER598" i="2" s="1"/>
  <c r="EY601" i="2" s="1"/>
  <c r="EY602" i="2" s="1"/>
  <c r="EY603" i="2" s="1"/>
  <c r="FA155" i="2"/>
  <c r="ER205" i="2" s="1"/>
  <c r="ER208" i="2" s="1"/>
  <c r="DA190" i="7949"/>
  <c r="EX155" i="2"/>
  <c r="ER198" i="2" s="1"/>
  <c r="EY200" i="2" s="1"/>
  <c r="EY201" i="2" s="1"/>
  <c r="EX289" i="2"/>
  <c r="ER310" i="2" s="1"/>
  <c r="ES310" i="2" s="1"/>
  <c r="EX154" i="2"/>
  <c r="ER197" i="2" s="1"/>
  <c r="ER200" i="2" s="1"/>
  <c r="EM349" i="2"/>
  <c r="DA198" i="7949"/>
  <c r="DA199" i="7949" s="1"/>
  <c r="DA200" i="7949" s="1"/>
  <c r="DA201" i="7949" s="1"/>
  <c r="DA202" i="7949" s="1"/>
  <c r="DA203" i="7949" s="1"/>
  <c r="CU203" i="7949" s="1"/>
  <c r="ES456" i="2"/>
  <c r="ET456" i="2" s="1"/>
  <c r="CT146" i="7949"/>
  <c r="EU155" i="2"/>
  <c r="ER167" i="2" s="1"/>
  <c r="ER173" i="2" s="1"/>
  <c r="EY304" i="2"/>
  <c r="EY305" i="2" s="1"/>
  <c r="EY306" i="2" s="1"/>
  <c r="DA151" i="7949"/>
  <c r="DA152" i="7949" s="1"/>
  <c r="EU157" i="2"/>
  <c r="ER169" i="2" s="1"/>
  <c r="ER175" i="2" s="1"/>
  <c r="ER181" i="2" s="1"/>
  <c r="EU156" i="2"/>
  <c r="ER168" i="2" s="1"/>
  <c r="ER174" i="2" s="1"/>
  <c r="EU154" i="2"/>
  <c r="ER166" i="2" s="1"/>
  <c r="EY166" i="2" s="1"/>
  <c r="EY167" i="2" s="1"/>
  <c r="EU591" i="2"/>
  <c r="ER599" i="2" s="1"/>
  <c r="ER603" i="2" s="1"/>
  <c r="ER607" i="2" s="1"/>
  <c r="EM344" i="2"/>
  <c r="CU148" i="7949"/>
  <c r="CX148" i="7949" s="1"/>
  <c r="EM345" i="2"/>
  <c r="DA652" i="7949"/>
  <c r="CT752" i="7949"/>
  <c r="CT759" i="7949" s="1"/>
  <c r="DA133" i="7949"/>
  <c r="DA607" i="7949"/>
  <c r="DA608" i="7949" s="1"/>
  <c r="DA609" i="7949" s="1"/>
  <c r="DA610" i="7949" s="1"/>
  <c r="DA611" i="7949" s="1"/>
  <c r="DA612" i="7949" s="1"/>
  <c r="DA613" i="7949" s="1"/>
  <c r="DA614" i="7949" s="1"/>
  <c r="DA721" i="7949"/>
  <c r="DA722" i="7949" s="1"/>
  <c r="DA723" i="7949" s="1"/>
  <c r="DA724" i="7949" s="1"/>
  <c r="DA725" i="7949" s="1"/>
  <c r="DA726" i="7949" s="1"/>
  <c r="CU726" i="7949" s="1"/>
  <c r="DA167" i="7949"/>
  <c r="DA168" i="7949" s="1"/>
  <c r="DA169" i="7949" s="1"/>
  <c r="DA170" i="7949" s="1"/>
  <c r="DA171" i="7949" s="1"/>
  <c r="DA172" i="7949" s="1"/>
  <c r="DA173" i="7949" s="1"/>
  <c r="CU173" i="7949" s="1"/>
  <c r="DA375" i="7949"/>
  <c r="CT385" i="7949"/>
  <c r="DA383" i="7949"/>
  <c r="DA384" i="7949" s="1"/>
  <c r="DA385" i="7949" s="1"/>
  <c r="DA386" i="7949" s="1"/>
  <c r="DA387" i="7949" s="1"/>
  <c r="DA744" i="7949"/>
  <c r="CU183" i="7949"/>
  <c r="CW183" i="7949" s="1"/>
  <c r="DA184" i="7949"/>
  <c r="DA185" i="7949" s="1"/>
  <c r="CT149" i="7949"/>
  <c r="DA675" i="7949"/>
  <c r="DA156" i="7949"/>
  <c r="DA157" i="7949" s="1"/>
  <c r="DA158" i="7949" s="1"/>
  <c r="DA159" i="7949" s="1"/>
  <c r="DA160" i="7949" s="1"/>
  <c r="DA161" i="7949" s="1"/>
  <c r="CT147" i="7949"/>
  <c r="EX589" i="2"/>
  <c r="ER610" i="2" s="1"/>
  <c r="ER613" i="2" s="1"/>
  <c r="AP111" i="7950"/>
  <c r="I111" i="7950" s="1"/>
  <c r="ES309" i="2"/>
  <c r="EW309" i="2" s="1"/>
  <c r="DA127" i="7949"/>
  <c r="DA128" i="7949" s="1"/>
  <c r="DA129" i="7949" s="1"/>
  <c r="DA130" i="7949" s="1"/>
  <c r="CU130" i="7949" s="1"/>
  <c r="DA121" i="7949"/>
  <c r="DA99" i="7949"/>
  <c r="DA100" i="7949" s="1"/>
  <c r="DA101" i="7949" s="1"/>
  <c r="CT662" i="7949"/>
  <c r="CT669" i="7949" s="1"/>
  <c r="CU669" i="7949" s="1"/>
  <c r="EY456" i="2"/>
  <c r="EZ456" i="2" s="1"/>
  <c r="EM352" i="2"/>
  <c r="EM348" i="2"/>
  <c r="EU589" i="2"/>
  <c r="ER597" i="2" s="1"/>
  <c r="ER601" i="2" s="1"/>
  <c r="EM351" i="2"/>
  <c r="EV456" i="2"/>
  <c r="EW456" i="2" s="1"/>
  <c r="CT774" i="7949"/>
  <c r="CU774" i="7949" s="1"/>
  <c r="EM347" i="2"/>
  <c r="EM350" i="2"/>
  <c r="DA624" i="7949"/>
  <c r="CU624" i="7949" s="1"/>
  <c r="DA699" i="7949"/>
  <c r="DA700" i="7949" s="1"/>
  <c r="DA701" i="7949" s="1"/>
  <c r="DA702" i="7949" s="1"/>
  <c r="DA703" i="7949" s="1"/>
  <c r="DA704" i="7949" s="1"/>
  <c r="DA705" i="7949" s="1"/>
  <c r="DA595" i="7949"/>
  <c r="DA767" i="7949"/>
  <c r="CT609" i="7949"/>
  <c r="CT620" i="7949" s="1"/>
  <c r="CU620" i="7949" s="1"/>
  <c r="DA640" i="7949"/>
  <c r="DA641" i="7949" s="1"/>
  <c r="DA642" i="7949" s="1"/>
  <c r="DA643" i="7949" s="1"/>
  <c r="DA644" i="7949" s="1"/>
  <c r="DA645" i="7949" s="1"/>
  <c r="CT611" i="7949"/>
  <c r="CT622" i="7949" s="1"/>
  <c r="CU622" i="7949" s="1"/>
  <c r="CT610" i="7949"/>
  <c r="CT621" i="7949" s="1"/>
  <c r="CU621" i="7949" s="1"/>
  <c r="DA629" i="7949"/>
  <c r="DA630" i="7949" s="1"/>
  <c r="DA631" i="7949" s="1"/>
  <c r="DA632" i="7949" s="1"/>
  <c r="DA633" i="7949" s="1"/>
  <c r="DA634" i="7949" s="1"/>
  <c r="DA759" i="7949"/>
  <c r="DA760" i="7949" s="1"/>
  <c r="DA761" i="7949" s="1"/>
  <c r="DA762" i="7949" s="1"/>
  <c r="CT754" i="7949"/>
  <c r="CT761" i="7949" s="1"/>
  <c r="CT760" i="7949"/>
  <c r="DA752" i="7949"/>
  <c r="DA753" i="7949" s="1"/>
  <c r="DA754" i="7949" s="1"/>
  <c r="ER312" i="2"/>
  <c r="EY295" i="2"/>
  <c r="EV893" i="2"/>
  <c r="EW893" i="2" s="1"/>
  <c r="DA710" i="7949"/>
  <c r="DA711" i="7949" s="1"/>
  <c r="DA712" i="7949" s="1"/>
  <c r="DA713" i="7949" s="1"/>
  <c r="DA714" i="7949" s="1"/>
  <c r="DA715" i="7949" s="1"/>
  <c r="CU715" i="7949" s="1"/>
  <c r="ES893" i="2"/>
  <c r="ET893" i="2" s="1"/>
  <c r="EE354" i="2"/>
  <c r="EI354" i="2" s="1"/>
  <c r="ES890" i="2"/>
  <c r="ET890" i="2" s="1"/>
  <c r="EI896" i="2"/>
  <c r="EJ896" i="2" s="1"/>
  <c r="EK896" i="2" s="1"/>
  <c r="EV891" i="2"/>
  <c r="EW891" i="2" s="1"/>
  <c r="ES891" i="2"/>
  <c r="ET891" i="2" s="1"/>
  <c r="EE357" i="2"/>
  <c r="EI357" i="2" s="1"/>
  <c r="EJ357" i="2" s="1"/>
  <c r="EK357" i="2" s="1"/>
  <c r="EI469" i="2"/>
  <c r="EJ469" i="2" s="1"/>
  <c r="EK469" i="2" s="1"/>
  <c r="CT107" i="7949"/>
  <c r="CT114" i="7949" s="1"/>
  <c r="DA687" i="7949"/>
  <c r="EV461" i="2"/>
  <c r="EW461" i="2" s="1"/>
  <c r="CT688" i="7949"/>
  <c r="CT699" i="7949" s="1"/>
  <c r="DA41" i="7949"/>
  <c r="CU399" i="7949"/>
  <c r="CX399" i="7949" s="1"/>
  <c r="DA75" i="7949"/>
  <c r="DA76" i="7949" s="1"/>
  <c r="DA77" i="7949" s="1"/>
  <c r="DA78" i="7949" s="1"/>
  <c r="DA79" i="7949" s="1"/>
  <c r="DA80" i="7949" s="1"/>
  <c r="DA108" i="7949"/>
  <c r="DA109" i="7949" s="1"/>
  <c r="ES461" i="2"/>
  <c r="ET461" i="2" s="1"/>
  <c r="CT57" i="7949"/>
  <c r="DA86" i="7949"/>
  <c r="DA87" i="7949" s="1"/>
  <c r="DA88" i="7949" s="1"/>
  <c r="DA89" i="7949" s="1"/>
  <c r="DA90" i="7949" s="1"/>
  <c r="DA91" i="7949" s="1"/>
  <c r="DA53" i="7949"/>
  <c r="DA54" i="7949" s="1"/>
  <c r="DA55" i="7949" s="1"/>
  <c r="DA56" i="7949" s="1"/>
  <c r="CT54" i="7949"/>
  <c r="CT55" i="7949"/>
  <c r="DA64" i="7949"/>
  <c r="DA65" i="7949" s="1"/>
  <c r="DA66" i="7949" s="1"/>
  <c r="DA67" i="7949" s="1"/>
  <c r="DA68" i="7949" s="1"/>
  <c r="DA69" i="7949" s="1"/>
  <c r="DA98" i="7949"/>
  <c r="CT108" i="7949"/>
  <c r="DA113" i="7949"/>
  <c r="DA114" i="7949" s="1"/>
  <c r="DA115" i="7949" s="1"/>
  <c r="DA116" i="7949" s="1"/>
  <c r="EB770" i="2"/>
  <c r="EY457" i="2"/>
  <c r="EZ457" i="2" s="1"/>
  <c r="ES457" i="2"/>
  <c r="ET457" i="2" s="1"/>
  <c r="EV457" i="2"/>
  <c r="EW457" i="2" s="1"/>
  <c r="DA450" i="7949"/>
  <c r="CU450" i="7949" s="1"/>
  <c r="CU449" i="7949"/>
  <c r="CV449" i="7949" s="1"/>
  <c r="CT425" i="7949"/>
  <c r="CT436" i="7949" s="1"/>
  <c r="CT447" i="7949" s="1"/>
  <c r="DA422" i="7949"/>
  <c r="DA423" i="7949" s="1"/>
  <c r="DA424" i="7949" s="1"/>
  <c r="DA425" i="7949" s="1"/>
  <c r="CT434" i="7949"/>
  <c r="CT445" i="7949" s="1"/>
  <c r="DA433" i="7949"/>
  <c r="DA434" i="7949" s="1"/>
  <c r="DA435" i="7949" s="1"/>
  <c r="DA436" i="7949" s="1"/>
  <c r="DA437" i="7949" s="1"/>
  <c r="DA438" i="7949" s="1"/>
  <c r="CT424" i="7949"/>
  <c r="DA455" i="7949"/>
  <c r="DA456" i="7949" s="1"/>
  <c r="DA457" i="7949" s="1"/>
  <c r="DA458" i="7949" s="1"/>
  <c r="DA459" i="7949" s="1"/>
  <c r="DA460" i="7949" s="1"/>
  <c r="CT426" i="7949"/>
  <c r="DA410" i="7949"/>
  <c r="CT411" i="7949"/>
  <c r="BQ147" i="2"/>
  <c r="EB769" i="2"/>
  <c r="ED769" i="2"/>
  <c r="EJ55" i="2"/>
  <c r="EK55" i="2" s="1"/>
  <c r="ED767" i="2"/>
  <c r="CU220" i="7949"/>
  <c r="CZ220" i="7949" s="1"/>
  <c r="BQ73" i="2"/>
  <c r="BA73" i="2" s="1"/>
  <c r="ED768" i="2"/>
  <c r="DA475" i="7949"/>
  <c r="DA476" i="7949" s="1"/>
  <c r="DA477" i="7949" s="1"/>
  <c r="DA478" i="7949" s="1"/>
  <c r="CT476" i="7949"/>
  <c r="CU682" i="7949"/>
  <c r="CW682" i="7949" s="1"/>
  <c r="DA490" i="7949"/>
  <c r="CT491" i="7949"/>
  <c r="CT477" i="7949"/>
  <c r="DA482" i="7949"/>
  <c r="DA483" i="7949" s="1"/>
  <c r="DA484" i="7949" s="1"/>
  <c r="DA485" i="7949" s="1"/>
  <c r="DA496" i="7949"/>
  <c r="DA497" i="7949" s="1"/>
  <c r="DA498" i="7949" s="1"/>
  <c r="CT497" i="7949"/>
  <c r="DA467" i="7949"/>
  <c r="CT468" i="7949"/>
  <c r="EB768" i="2"/>
  <c r="CT660" i="7949"/>
  <c r="DA653" i="7949"/>
  <c r="DA654" i="7949" s="1"/>
  <c r="ER304" i="2"/>
  <c r="CT170" i="7949"/>
  <c r="CT630" i="7949"/>
  <c r="CU619" i="7949"/>
  <c r="DA747" i="7949"/>
  <c r="CU746" i="7949"/>
  <c r="DA598" i="7949"/>
  <c r="CU597" i="7949"/>
  <c r="CT668" i="7949"/>
  <c r="CU668" i="7949" s="1"/>
  <c r="EE358" i="2"/>
  <c r="EI358" i="2" s="1"/>
  <c r="EJ358" i="2" s="1"/>
  <c r="EK358" i="2" s="1"/>
  <c r="ES894" i="2"/>
  <c r="ET894" i="2" s="1"/>
  <c r="EI900" i="2"/>
  <c r="EJ900" i="2" s="1"/>
  <c r="EK900" i="2" s="1"/>
  <c r="EV894" i="2"/>
  <c r="EW894" i="2" s="1"/>
  <c r="CY150" i="7949"/>
  <c r="CZ150" i="7949"/>
  <c r="CV150" i="7949"/>
  <c r="CW150" i="7949"/>
  <c r="CX150" i="7949"/>
  <c r="DA193" i="7949"/>
  <c r="CU192" i="7949"/>
  <c r="DA684" i="7949"/>
  <c r="CU684" i="7949" s="1"/>
  <c r="CU683" i="7949"/>
  <c r="CT127" i="7949"/>
  <c r="DA122" i="7949"/>
  <c r="DA123" i="7949" s="1"/>
  <c r="EB766" i="2"/>
  <c r="CT773" i="7949"/>
  <c r="CU773" i="7949" s="1"/>
  <c r="DA768" i="7949"/>
  <c r="DA769" i="7949" s="1"/>
  <c r="AW63" i="7950"/>
  <c r="AX63" i="7950"/>
  <c r="M63" i="7950"/>
  <c r="AY63" i="7950"/>
  <c r="AZ63" i="7950"/>
  <c r="CU775" i="7949"/>
  <c r="DA776" i="7949"/>
  <c r="CU776" i="7949" s="1"/>
  <c r="EB767" i="2"/>
  <c r="DA394" i="7949"/>
  <c r="CU393" i="7949"/>
  <c r="CT713" i="7949"/>
  <c r="M75" i="7950"/>
  <c r="AZ75" i="7950"/>
  <c r="AW75" i="7950"/>
  <c r="AY75" i="7950"/>
  <c r="AX75" i="7950"/>
  <c r="DA664" i="7949"/>
  <c r="CT205" i="7949"/>
  <c r="CT78" i="7949"/>
  <c r="DY656" i="2"/>
  <c r="DX656" i="2"/>
  <c r="DZ656" i="2"/>
  <c r="EA656" i="2"/>
  <c r="CT156" i="7949"/>
  <c r="CU145" i="7949"/>
  <c r="CT711" i="7949"/>
  <c r="CT714" i="7949"/>
  <c r="ER305" i="2"/>
  <c r="AP48" i="7950"/>
  <c r="DZ660" i="2"/>
  <c r="EA660" i="2"/>
  <c r="EC660" i="2" s="1"/>
  <c r="DX660" i="2"/>
  <c r="DY660" i="2"/>
  <c r="ED765" i="2"/>
  <c r="AG157" i="7950"/>
  <c r="AF157" i="7950"/>
  <c r="EO653" i="2"/>
  <c r="EO645" i="2"/>
  <c r="EO647" i="2"/>
  <c r="EO651" i="2"/>
  <c r="EO646" i="2"/>
  <c r="EO644" i="2"/>
  <c r="EM644" i="2" s="1"/>
  <c r="EO650" i="2"/>
  <c r="EO649" i="2"/>
  <c r="EO652" i="2"/>
  <c r="EO648" i="2"/>
  <c r="CU191" i="7949"/>
  <c r="CT712" i="7949"/>
  <c r="EI898" i="2"/>
  <c r="EJ898" i="2" s="1"/>
  <c r="EK898" i="2" s="1"/>
  <c r="ES892" i="2"/>
  <c r="ET892" i="2" s="1"/>
  <c r="EV892" i="2"/>
  <c r="EW892" i="2" s="1"/>
  <c r="CT383" i="7949"/>
  <c r="DA376" i="7949"/>
  <c r="DA377" i="7949" s="1"/>
  <c r="CU333" i="7949"/>
  <c r="CT344" i="7949"/>
  <c r="DA347" i="7949"/>
  <c r="CU346" i="7949"/>
  <c r="EA661" i="2"/>
  <c r="EC661" i="2" s="1"/>
  <c r="DZ661" i="2"/>
  <c r="DY661" i="2"/>
  <c r="DX661" i="2"/>
  <c r="CX623" i="7949"/>
  <c r="CZ623" i="7949"/>
  <c r="CW623" i="7949"/>
  <c r="CV623" i="7949"/>
  <c r="CY623" i="7949"/>
  <c r="DY657" i="2"/>
  <c r="DZ657" i="2"/>
  <c r="EA657" i="2"/>
  <c r="EC657" i="2" s="1"/>
  <c r="DX657" i="2"/>
  <c r="AG144" i="7950"/>
  <c r="AG145" i="7950"/>
  <c r="AH143" i="7950"/>
  <c r="AA149" i="7950"/>
  <c r="AP139" i="7950"/>
  <c r="Z149" i="7950"/>
  <c r="Z148" i="7950"/>
  <c r="AD140" i="7950"/>
  <c r="AH144" i="7950"/>
  <c r="AA148" i="7950"/>
  <c r="AG143" i="7950"/>
  <c r="AB148" i="7950"/>
  <c r="AB149" i="7950"/>
  <c r="CU106" i="7949"/>
  <c r="CT113" i="7949"/>
  <c r="ES49" i="2"/>
  <c r="ET49" i="2" s="1"/>
  <c r="CU368" i="7949"/>
  <c r="DA369" i="7949"/>
  <c r="DA44" i="7949"/>
  <c r="CU43" i="7949"/>
  <c r="AG161" i="7950"/>
  <c r="AA165" i="7950"/>
  <c r="Z164" i="7950"/>
  <c r="AG159" i="7950"/>
  <c r="AG160" i="7950"/>
  <c r="AP155" i="7950"/>
  <c r="AD156" i="7950"/>
  <c r="AH159" i="7950"/>
  <c r="AA164" i="7950"/>
  <c r="Z165" i="7950"/>
  <c r="AH160" i="7950"/>
  <c r="AB165" i="7950"/>
  <c r="AB164" i="7950"/>
  <c r="AY91" i="7950"/>
  <c r="AW91" i="7950"/>
  <c r="M91" i="7950"/>
  <c r="AZ91" i="7950"/>
  <c r="AX91" i="7950"/>
  <c r="EB765" i="2"/>
  <c r="BQ153" i="2"/>
  <c r="EA655" i="2"/>
  <c r="EC655" i="2" s="1"/>
  <c r="DZ655" i="2"/>
  <c r="DY655" i="2"/>
  <c r="DX655" i="2"/>
  <c r="EY756" i="2"/>
  <c r="EZ756" i="2" s="1"/>
  <c r="ER306" i="2"/>
  <c r="DA319" i="7949"/>
  <c r="DA320" i="7949" s="1"/>
  <c r="CT330" i="7949"/>
  <c r="CU42" i="7949"/>
  <c r="ED770" i="2"/>
  <c r="CT391" i="7949"/>
  <c r="CU391" i="7949" s="1"/>
  <c r="DA336" i="7949"/>
  <c r="CU335" i="7949"/>
  <c r="AP127" i="7950"/>
  <c r="DY659" i="2"/>
  <c r="EA659" i="2"/>
  <c r="EC659" i="2" s="1"/>
  <c r="DZ659" i="2"/>
  <c r="DX659" i="2"/>
  <c r="DY658" i="2"/>
  <c r="DX658" i="2"/>
  <c r="EA658" i="2"/>
  <c r="EC658" i="2" s="1"/>
  <c r="DZ658" i="2"/>
  <c r="DA214" i="7949"/>
  <c r="DA215" i="7949" s="1"/>
  <c r="CT219" i="7949"/>
  <c r="CU219" i="7949" s="1"/>
  <c r="CU745" i="7949"/>
  <c r="DA676" i="7949"/>
  <c r="DA677" i="7949" s="1"/>
  <c r="CT681" i="7949"/>
  <c r="CU681" i="7949" s="1"/>
  <c r="DX662" i="2"/>
  <c r="DY662" i="2"/>
  <c r="DZ662" i="2"/>
  <c r="EA662" i="2"/>
  <c r="EC662" i="2" s="1"/>
  <c r="AF141" i="7950"/>
  <c r="AG141" i="7950"/>
  <c r="CU596" i="7949"/>
  <c r="DX664" i="2"/>
  <c r="DZ664" i="2"/>
  <c r="EA664" i="2"/>
  <c r="EC664" i="2" s="1"/>
  <c r="DY664" i="2"/>
  <c r="CU331" i="7949"/>
  <c r="CT342" i="7949"/>
  <c r="DA222" i="7949"/>
  <c r="CU222" i="7949" s="1"/>
  <c r="CU221" i="7949"/>
  <c r="ED766" i="2"/>
  <c r="DA671" i="7949"/>
  <c r="CU670" i="7949"/>
  <c r="DA401" i="7949"/>
  <c r="CU400" i="7949"/>
  <c r="DX663" i="2"/>
  <c r="EA663" i="2"/>
  <c r="EC663" i="2" s="1"/>
  <c r="DY663" i="2"/>
  <c r="DZ663" i="2"/>
  <c r="EY458" i="2" l="1"/>
  <c r="EZ458" i="2" s="1"/>
  <c r="CV183" i="7949"/>
  <c r="EY47" i="2"/>
  <c r="EZ47" i="2" s="1"/>
  <c r="EV458" i="2"/>
  <c r="EW458" i="2" s="1"/>
  <c r="ES458" i="2"/>
  <c r="ET458" i="2" s="1"/>
  <c r="EY46" i="2"/>
  <c r="EZ46" i="2" s="1"/>
  <c r="ES460" i="2"/>
  <c r="ET460" i="2" s="1"/>
  <c r="EY44" i="2"/>
  <c r="EZ44" i="2" s="1"/>
  <c r="EY43" i="2"/>
  <c r="EZ43" i="2" s="1"/>
  <c r="EY49" i="2"/>
  <c r="EZ49" i="2" s="1"/>
  <c r="CU135" i="7949"/>
  <c r="CZ135" i="7949" s="1"/>
  <c r="CU134" i="7949"/>
  <c r="CX134" i="7949" s="1"/>
  <c r="EY50" i="2"/>
  <c r="EZ50" i="2" s="1"/>
  <c r="EY51" i="2"/>
  <c r="EZ51" i="2" s="1"/>
  <c r="EY460" i="2"/>
  <c r="EZ460" i="2" s="1"/>
  <c r="EI468" i="2"/>
  <c r="EJ468" i="2" s="1"/>
  <c r="EK468" i="2" s="1"/>
  <c r="EY45" i="2"/>
  <c r="EZ45" i="2" s="1"/>
  <c r="EY48" i="2"/>
  <c r="EZ48" i="2" s="1"/>
  <c r="BQ72" i="2"/>
  <c r="BA72" i="2" s="1"/>
  <c r="BQ74" i="2"/>
  <c r="BA74" i="2" s="1"/>
  <c r="BQ70" i="2"/>
  <c r="BA70" i="2" s="1"/>
  <c r="EJ356" i="2"/>
  <c r="EK356" i="2" s="1"/>
  <c r="BQ69" i="2"/>
  <c r="BA69" i="2" s="1"/>
  <c r="BQ68" i="2"/>
  <c r="BA68" i="2" s="1"/>
  <c r="EC656" i="2"/>
  <c r="EJ354" i="2"/>
  <c r="EK354" i="2" s="1"/>
  <c r="BQ75" i="2"/>
  <c r="BA75" i="2" s="1"/>
  <c r="BQ71" i="2"/>
  <c r="BA71" i="2" s="1"/>
  <c r="EV44" i="2"/>
  <c r="EW44" i="2" s="1"/>
  <c r="EV46" i="2"/>
  <c r="EW46" i="2" s="1"/>
  <c r="EV45" i="2"/>
  <c r="EW45" i="2" s="1"/>
  <c r="EV51" i="2"/>
  <c r="EW51" i="2" s="1"/>
  <c r="EV50" i="2"/>
  <c r="EW50" i="2" s="1"/>
  <c r="EV47" i="2"/>
  <c r="EW47" i="2" s="1"/>
  <c r="EV48" i="2"/>
  <c r="EW48" i="2" s="1"/>
  <c r="EV43" i="2"/>
  <c r="EW43" i="2" s="1"/>
  <c r="EV49" i="2"/>
  <c r="EW49" i="2" s="1"/>
  <c r="ES45" i="2"/>
  <c r="ET45" i="2" s="1"/>
  <c r="ES46" i="2"/>
  <c r="ET46" i="2" s="1"/>
  <c r="ES44" i="2"/>
  <c r="ET44" i="2" s="1"/>
  <c r="CU737" i="7949"/>
  <c r="ES50" i="2"/>
  <c r="ET50" i="2" s="1"/>
  <c r="ES43" i="2"/>
  <c r="ET43" i="2" s="1"/>
  <c r="ES42" i="2"/>
  <c r="ET42" i="2" s="1"/>
  <c r="ES48" i="2"/>
  <c r="ET48" i="2" s="1"/>
  <c r="ES51" i="2"/>
  <c r="ET51" i="2" s="1"/>
  <c r="CU357" i="7949"/>
  <c r="CZ357" i="7949" s="1"/>
  <c r="ER176" i="2"/>
  <c r="ER182" i="2" s="1"/>
  <c r="ER188" i="2" s="1"/>
  <c r="CT345" i="7949"/>
  <c r="ES297" i="2"/>
  <c r="EW297" i="2" s="1"/>
  <c r="CX183" i="7949"/>
  <c r="CU332" i="7949"/>
  <c r="CW332" i="7949" s="1"/>
  <c r="CZ183" i="7949"/>
  <c r="ES296" i="2"/>
  <c r="EX296" i="2" s="1"/>
  <c r="CY183" i="7949"/>
  <c r="CW148" i="7949"/>
  <c r="CV148" i="7949"/>
  <c r="CY148" i="7949"/>
  <c r="CZ148" i="7949"/>
  <c r="ES301" i="2"/>
  <c r="EW301" i="2" s="1"/>
  <c r="ES300" i="2"/>
  <c r="ET300" i="2" s="1"/>
  <c r="CU99" i="7949"/>
  <c r="CZ99" i="7949" s="1"/>
  <c r="CU205" i="7949"/>
  <c r="CY205" i="7949" s="1"/>
  <c r="CU128" i="7949"/>
  <c r="CZ128" i="7949" s="1"/>
  <c r="CU129" i="7949"/>
  <c r="CY129" i="7949" s="1"/>
  <c r="DA625" i="7949"/>
  <c r="DA626" i="7949" s="1"/>
  <c r="CU209" i="7949"/>
  <c r="CY209" i="7949" s="1"/>
  <c r="EV459" i="2"/>
  <c r="EW459" i="2" s="1"/>
  <c r="EX456" i="2" s="1"/>
  <c r="ER499" i="2" s="1"/>
  <c r="EY501" i="2" s="1"/>
  <c r="EY502" i="2" s="1"/>
  <c r="EY459" i="2"/>
  <c r="EZ459" i="2" s="1"/>
  <c r="CU172" i="7949"/>
  <c r="CV172" i="7949" s="1"/>
  <c r="EY597" i="2"/>
  <c r="EY598" i="2" s="1"/>
  <c r="ES598" i="2" s="1"/>
  <c r="EY172" i="2"/>
  <c r="EY173" i="2" s="1"/>
  <c r="EY174" i="2" s="1"/>
  <c r="EY175" i="2" s="1"/>
  <c r="EY176" i="2" s="1"/>
  <c r="ES176" i="2" s="1"/>
  <c r="EX176" i="2" s="1"/>
  <c r="DA174" i="7949"/>
  <c r="DA175" i="7949" s="1"/>
  <c r="ER201" i="2"/>
  <c r="ES201" i="2" s="1"/>
  <c r="EX201" i="2" s="1"/>
  <c r="CU662" i="7949"/>
  <c r="CW662" i="7949" s="1"/>
  <c r="CU661" i="7949"/>
  <c r="CW661" i="7949" s="1"/>
  <c r="CU159" i="7949"/>
  <c r="CV159" i="7949" s="1"/>
  <c r="ES304" i="2"/>
  <c r="EX304" i="2" s="1"/>
  <c r="ES305" i="2"/>
  <c r="ET305" i="2" s="1"/>
  <c r="ES306" i="2"/>
  <c r="EX306" i="2" s="1"/>
  <c r="EI467" i="2"/>
  <c r="CU151" i="7949"/>
  <c r="CW151" i="7949" s="1"/>
  <c r="EY197" i="2"/>
  <c r="EY198" i="2" s="1"/>
  <c r="ES198" i="2" s="1"/>
  <c r="CU208" i="7949"/>
  <c r="CZ208" i="7949" s="1"/>
  <c r="CU607" i="7949"/>
  <c r="CY607" i="7949" s="1"/>
  <c r="ER172" i="2"/>
  <c r="ER178" i="2" s="1"/>
  <c r="EY204" i="2"/>
  <c r="EY205" i="2" s="1"/>
  <c r="ES205" i="2" s="1"/>
  <c r="CU207" i="7949"/>
  <c r="CY207" i="7949" s="1"/>
  <c r="CU613" i="7949"/>
  <c r="CW613" i="7949" s="1"/>
  <c r="CU127" i="7949"/>
  <c r="CW127" i="7949" s="1"/>
  <c r="CU206" i="7949"/>
  <c r="DA727" i="7949"/>
  <c r="CU727" i="7949" s="1"/>
  <c r="ES603" i="2"/>
  <c r="EW603" i="2" s="1"/>
  <c r="ER602" i="2"/>
  <c r="ER606" i="2" s="1"/>
  <c r="EY168" i="2"/>
  <c r="EY169" i="2" s="1"/>
  <c r="EY170" i="2" s="1"/>
  <c r="ES170" i="2" s="1"/>
  <c r="ES167" i="2"/>
  <c r="EX167" i="2" s="1"/>
  <c r="CU608" i="7949"/>
  <c r="CY608" i="7949" s="1"/>
  <c r="CU202" i="7949"/>
  <c r="CX202" i="7949" s="1"/>
  <c r="EY207" i="2"/>
  <c r="EY208" i="2" s="1"/>
  <c r="ES208" i="2" s="1"/>
  <c r="DA688" i="7949"/>
  <c r="DA689" i="7949" s="1"/>
  <c r="DA690" i="7949" s="1"/>
  <c r="CU199" i="7949"/>
  <c r="CU201" i="7949"/>
  <c r="CU198" i="7949"/>
  <c r="CZ198" i="7949" s="1"/>
  <c r="CU404" i="7949"/>
  <c r="CX404" i="7949" s="1"/>
  <c r="CU405" i="7949"/>
  <c r="CU385" i="7949"/>
  <c r="CV385" i="7949" s="1"/>
  <c r="EY312" i="2"/>
  <c r="EY313" i="2" s="1"/>
  <c r="CU386" i="7949"/>
  <c r="CV386" i="7949" s="1"/>
  <c r="CU100" i="7949"/>
  <c r="CX100" i="7949" s="1"/>
  <c r="CU406" i="7949"/>
  <c r="DA407" i="7949"/>
  <c r="CU407" i="7949" s="1"/>
  <c r="EY178" i="2"/>
  <c r="EY179" i="2" s="1"/>
  <c r="EY180" i="2" s="1"/>
  <c r="EY181" i="2" s="1"/>
  <c r="EY182" i="2" s="1"/>
  <c r="ES182" i="2" s="1"/>
  <c r="CU384" i="7949"/>
  <c r="CY384" i="7949" s="1"/>
  <c r="ER313" i="2"/>
  <c r="EY605" i="2"/>
  <c r="EY606" i="2" s="1"/>
  <c r="EY607" i="2" s="1"/>
  <c r="ES607" i="2" s="1"/>
  <c r="CU184" i="7949"/>
  <c r="CX184" i="7949" s="1"/>
  <c r="CU200" i="7949"/>
  <c r="CY200" i="7949" s="1"/>
  <c r="CU759" i="7949"/>
  <c r="CY759" i="7949" s="1"/>
  <c r="EW298" i="2"/>
  <c r="CU610" i="7949"/>
  <c r="CW610" i="7949" s="1"/>
  <c r="CT632" i="7949"/>
  <c r="CT643" i="7949" s="1"/>
  <c r="CU643" i="7949" s="1"/>
  <c r="EY184" i="2"/>
  <c r="EY185" i="2" s="1"/>
  <c r="EY186" i="2" s="1"/>
  <c r="EY187" i="2" s="1"/>
  <c r="EY188" i="2" s="1"/>
  <c r="ET298" i="2"/>
  <c r="EY165" i="2"/>
  <c r="CT392" i="7949"/>
  <c r="CU392" i="7949" s="1"/>
  <c r="CV392" i="7949" s="1"/>
  <c r="CU704" i="7949"/>
  <c r="CX704" i="7949" s="1"/>
  <c r="CT157" i="7949"/>
  <c r="CU146" i="7949"/>
  <c r="EY610" i="2"/>
  <c r="EY611" i="2" s="1"/>
  <c r="EY596" i="2"/>
  <c r="CU612" i="7949"/>
  <c r="CW612" i="7949" s="1"/>
  <c r="AQ111" i="7950"/>
  <c r="AT111" i="7950"/>
  <c r="AU111" i="7950" s="1"/>
  <c r="CT631" i="7949"/>
  <c r="CT642" i="7949" s="1"/>
  <c r="CU642" i="7949" s="1"/>
  <c r="E111" i="7950"/>
  <c r="AR111" i="7950"/>
  <c r="G111" i="7950"/>
  <c r="ER345" i="2"/>
  <c r="EY342" i="2" s="1"/>
  <c r="EY347" i="2" s="1"/>
  <c r="EZ347" i="2" s="1"/>
  <c r="CU149" i="7949"/>
  <c r="CT160" i="7949"/>
  <c r="ET309" i="2"/>
  <c r="EX309" i="2"/>
  <c r="CU147" i="7949"/>
  <c r="CT158" i="7949"/>
  <c r="DA162" i="7949"/>
  <c r="CU161" i="7949"/>
  <c r="ER343" i="2"/>
  <c r="ES342" i="2" s="1"/>
  <c r="ES343" i="2" s="1"/>
  <c r="ET343" i="2" s="1"/>
  <c r="ER344" i="2"/>
  <c r="EV342" i="2" s="1"/>
  <c r="EV343" i="2" s="1"/>
  <c r="EW343" i="2" s="1"/>
  <c r="CU752" i="7949"/>
  <c r="CW752" i="7949" s="1"/>
  <c r="EU455" i="2"/>
  <c r="ER467" i="2" s="1"/>
  <c r="CU753" i="7949"/>
  <c r="CU760" i="7949"/>
  <c r="DA635" i="7949"/>
  <c r="CU634" i="7949"/>
  <c r="EX890" i="2"/>
  <c r="ER911" i="2" s="1"/>
  <c r="EY911" i="2" s="1"/>
  <c r="EY912" i="2" s="1"/>
  <c r="CU701" i="7949"/>
  <c r="CW701" i="7949" s="1"/>
  <c r="CU609" i="7949"/>
  <c r="CZ609" i="7949" s="1"/>
  <c r="EU457" i="2"/>
  <c r="ER469" i="2" s="1"/>
  <c r="ER475" i="2" s="1"/>
  <c r="CU645" i="7949"/>
  <c r="DA646" i="7949"/>
  <c r="EU459" i="2"/>
  <c r="ER471" i="2" s="1"/>
  <c r="ER477" i="2" s="1"/>
  <c r="CU700" i="7949"/>
  <c r="CX700" i="7949" s="1"/>
  <c r="CU611" i="7949"/>
  <c r="CV220" i="7949"/>
  <c r="EU458" i="2"/>
  <c r="ER470" i="2" s="1"/>
  <c r="ER476" i="2" s="1"/>
  <c r="CU703" i="7949"/>
  <c r="CW703" i="7949" s="1"/>
  <c r="CU702" i="7949"/>
  <c r="CZ702" i="7949" s="1"/>
  <c r="CT633" i="7949"/>
  <c r="CU633" i="7949" s="1"/>
  <c r="EU456" i="2"/>
  <c r="ER468" i="2" s="1"/>
  <c r="EY473" i="2" s="1"/>
  <c r="EY474" i="2" s="1"/>
  <c r="EY475" i="2" s="1"/>
  <c r="EY476" i="2" s="1"/>
  <c r="EY477" i="2" s="1"/>
  <c r="CU761" i="7949"/>
  <c r="DA763" i="7949"/>
  <c r="CU762" i="7949"/>
  <c r="DA755" i="7949"/>
  <c r="CU754" i="7949"/>
  <c r="CU53" i="7949"/>
  <c r="CY53" i="7949" s="1"/>
  <c r="DA716" i="7949"/>
  <c r="DA717" i="7949" s="1"/>
  <c r="CZ682" i="7949"/>
  <c r="CZ399" i="7949"/>
  <c r="CY399" i="7949"/>
  <c r="CW399" i="7949"/>
  <c r="CV399" i="7949"/>
  <c r="CU113" i="7949"/>
  <c r="CW113" i="7949" s="1"/>
  <c r="EE770" i="2"/>
  <c r="EY762" i="2" s="1"/>
  <c r="EZ762" i="2" s="1"/>
  <c r="CY449" i="7949"/>
  <c r="CZ449" i="7949"/>
  <c r="CY220" i="7949"/>
  <c r="CX220" i="7949"/>
  <c r="CW220" i="7949"/>
  <c r="EE766" i="2"/>
  <c r="EV758" i="2" s="1"/>
  <c r="EW758" i="2" s="1"/>
  <c r="CU107" i="7949"/>
  <c r="CY107" i="7949" s="1"/>
  <c r="CY682" i="7949"/>
  <c r="CV682" i="7949"/>
  <c r="CX682" i="7949"/>
  <c r="EX297" i="2"/>
  <c r="DA451" i="7949"/>
  <c r="CU451" i="7949" s="1"/>
  <c r="CU67" i="7949"/>
  <c r="CZ67" i="7949" s="1"/>
  <c r="CU80" i="7949"/>
  <c r="DA81" i="7949"/>
  <c r="DA110" i="7949"/>
  <c r="CU109" i="7949"/>
  <c r="CU69" i="7949"/>
  <c r="DA70" i="7949"/>
  <c r="CU55" i="7949"/>
  <c r="CT66" i="7949"/>
  <c r="CU54" i="7949"/>
  <c r="CT65" i="7949"/>
  <c r="DA57" i="7949"/>
  <c r="DA58" i="7949" s="1"/>
  <c r="CU56" i="7949"/>
  <c r="DA92" i="7949"/>
  <c r="CU91" i="7949"/>
  <c r="CT68" i="7949"/>
  <c r="CU114" i="7949"/>
  <c r="EU892" i="2"/>
  <c r="ER900" i="2" s="1"/>
  <c r="ER904" i="2" s="1"/>
  <c r="CW449" i="7949"/>
  <c r="CX449" i="7949"/>
  <c r="EE767" i="2"/>
  <c r="EI767" i="2" s="1"/>
  <c r="EJ767" i="2" s="1"/>
  <c r="EK767" i="2" s="1"/>
  <c r="EU890" i="2"/>
  <c r="ER898" i="2" s="1"/>
  <c r="DA117" i="7949"/>
  <c r="CU116" i="7949"/>
  <c r="CT115" i="7949"/>
  <c r="CU115" i="7949" s="1"/>
  <c r="CU108" i="7949"/>
  <c r="EE769" i="2"/>
  <c r="EV761" i="2" s="1"/>
  <c r="EW761" i="2" s="1"/>
  <c r="CU434" i="7949"/>
  <c r="CW434" i="7949" s="1"/>
  <c r="CU436" i="7949"/>
  <c r="CX436" i="7949" s="1"/>
  <c r="CU423" i="7949"/>
  <c r="DA426" i="7949"/>
  <c r="DA427" i="7949" s="1"/>
  <c r="CU425" i="7949"/>
  <c r="CU768" i="7949"/>
  <c r="CX768" i="7949" s="1"/>
  <c r="CT435" i="7949"/>
  <c r="CU424" i="7949"/>
  <c r="DA439" i="7949"/>
  <c r="CU438" i="7949"/>
  <c r="CT422" i="7949"/>
  <c r="DA411" i="7949"/>
  <c r="DA412" i="7949" s="1"/>
  <c r="CT437" i="7949"/>
  <c r="DA461" i="7949"/>
  <c r="CU460" i="7949"/>
  <c r="EM647" i="2"/>
  <c r="EM652" i="2"/>
  <c r="EB655" i="2"/>
  <c r="EE768" i="2"/>
  <c r="EY760" i="2" s="1"/>
  <c r="EZ760" i="2" s="1"/>
  <c r="ES166" i="2"/>
  <c r="CU676" i="7949"/>
  <c r="CV676" i="7949" s="1"/>
  <c r="EB658" i="2"/>
  <c r="AP64" i="7950"/>
  <c r="AR64" i="7950" s="1"/>
  <c r="EM648" i="2"/>
  <c r="EM645" i="2"/>
  <c r="CU497" i="7949"/>
  <c r="CY497" i="7949" s="1"/>
  <c r="EB656" i="2"/>
  <c r="CU214" i="7949"/>
  <c r="CX214" i="7949" s="1"/>
  <c r="EM649" i="2"/>
  <c r="CU476" i="7949"/>
  <c r="CT483" i="7949"/>
  <c r="CU483" i="7949" s="1"/>
  <c r="CT475" i="7949"/>
  <c r="DA468" i="7949"/>
  <c r="DA469" i="7949" s="1"/>
  <c r="EM650" i="2"/>
  <c r="DA499" i="7949"/>
  <c r="CU499" i="7949" s="1"/>
  <c r="CU498" i="7949"/>
  <c r="DA479" i="7949"/>
  <c r="CU478" i="7949"/>
  <c r="ED662" i="2"/>
  <c r="ED659" i="2"/>
  <c r="CU485" i="7949"/>
  <c r="DA486" i="7949"/>
  <c r="EB663" i="2"/>
  <c r="ES200" i="2"/>
  <c r="EX200" i="2" s="1"/>
  <c r="CU319" i="7949"/>
  <c r="CY319" i="7949" s="1"/>
  <c r="ED657" i="2"/>
  <c r="EU891" i="2"/>
  <c r="ER899" i="2" s="1"/>
  <c r="ER903" i="2" s="1"/>
  <c r="AP76" i="7950"/>
  <c r="E76" i="7950" s="1"/>
  <c r="CT484" i="7949"/>
  <c r="CU484" i="7949" s="1"/>
  <c r="CU477" i="7949"/>
  <c r="DA491" i="7949"/>
  <c r="DA492" i="7949" s="1"/>
  <c r="CT496" i="7949"/>
  <c r="CU496" i="7949" s="1"/>
  <c r="CX331" i="7949"/>
  <c r="CY331" i="7949"/>
  <c r="CV331" i="7949"/>
  <c r="CW331" i="7949"/>
  <c r="CZ331" i="7949"/>
  <c r="CX681" i="7949"/>
  <c r="CW681" i="7949"/>
  <c r="CY681" i="7949"/>
  <c r="CV681" i="7949"/>
  <c r="CZ681" i="7949"/>
  <c r="AF156" i="7950"/>
  <c r="AG156" i="7950"/>
  <c r="AG162" i="7950" s="1"/>
  <c r="AG163" i="7950" s="1"/>
  <c r="O153" i="7950" s="1"/>
  <c r="CX368" i="7949"/>
  <c r="CZ368" i="7949"/>
  <c r="CV368" i="7949"/>
  <c r="CY368" i="7949"/>
  <c r="CW368" i="7949"/>
  <c r="DA739" i="7949"/>
  <c r="CU738" i="7949"/>
  <c r="CU64" i="7949"/>
  <c r="CT75" i="7949"/>
  <c r="EM653" i="2"/>
  <c r="CY145" i="7949"/>
  <c r="CW145" i="7949"/>
  <c r="CV145" i="7949"/>
  <c r="CX145" i="7949"/>
  <c r="CZ145" i="7949"/>
  <c r="CZ663" i="7949"/>
  <c r="CY663" i="7949"/>
  <c r="CV663" i="7949"/>
  <c r="CX663" i="7949"/>
  <c r="CW663" i="7949"/>
  <c r="CZ684" i="7949"/>
  <c r="CX684" i="7949"/>
  <c r="CV684" i="7949"/>
  <c r="CY684" i="7949"/>
  <c r="CW684" i="7949"/>
  <c r="CY619" i="7949"/>
  <c r="CX619" i="7949"/>
  <c r="CZ619" i="7949"/>
  <c r="CW619" i="7949"/>
  <c r="CV619" i="7949"/>
  <c r="DA678" i="7949"/>
  <c r="CU677" i="7949"/>
  <c r="CX669" i="7949"/>
  <c r="CV669" i="7949"/>
  <c r="CY669" i="7949"/>
  <c r="CW669" i="7949"/>
  <c r="CZ669" i="7949"/>
  <c r="EB659" i="2"/>
  <c r="CW335" i="7949"/>
  <c r="CZ335" i="7949"/>
  <c r="CX335" i="7949"/>
  <c r="CV335" i="7949"/>
  <c r="CY335" i="7949"/>
  <c r="AQ155" i="7950"/>
  <c r="E155" i="7950"/>
  <c r="AT155" i="7950"/>
  <c r="AU155" i="7950" s="1"/>
  <c r="G155" i="7950"/>
  <c r="AR155" i="7950"/>
  <c r="I155" i="7950"/>
  <c r="CT458" i="7949"/>
  <c r="CU458" i="7949" s="1"/>
  <c r="CU447" i="7949"/>
  <c r="EB661" i="2"/>
  <c r="CW737" i="7949"/>
  <c r="CZ737" i="7949"/>
  <c r="CY737" i="7949"/>
  <c r="CX737" i="7949"/>
  <c r="CV737" i="7949"/>
  <c r="ED660" i="2"/>
  <c r="CU156" i="7949"/>
  <c r="CT167" i="7949"/>
  <c r="ED656" i="2"/>
  <c r="CV715" i="7949"/>
  <c r="CX715" i="7949"/>
  <c r="CW715" i="7949"/>
  <c r="CY715" i="7949"/>
  <c r="CZ715" i="7949"/>
  <c r="DA706" i="7949"/>
  <c r="CU705" i="7949"/>
  <c r="CZ192" i="7949"/>
  <c r="CW192" i="7949"/>
  <c r="CX192" i="7949"/>
  <c r="CV192" i="7949"/>
  <c r="CY192" i="7949"/>
  <c r="CU630" i="7949"/>
  <c r="CT641" i="7949"/>
  <c r="CU641" i="7949" s="1"/>
  <c r="CT181" i="7949"/>
  <c r="CU181" i="7949" s="1"/>
  <c r="CU170" i="7949"/>
  <c r="CZ202" i="7949"/>
  <c r="CV620" i="7949"/>
  <c r="CX620" i="7949"/>
  <c r="CZ620" i="7949"/>
  <c r="CW620" i="7949"/>
  <c r="CY620" i="7949"/>
  <c r="ER187" i="2"/>
  <c r="CU336" i="7949"/>
  <c r="DA337" i="7949"/>
  <c r="DA615" i="7949"/>
  <c r="CU614" i="7949"/>
  <c r="CT341" i="7949"/>
  <c r="CU330" i="7949"/>
  <c r="AP92" i="7950"/>
  <c r="ET310" i="2"/>
  <c r="EX310" i="2"/>
  <c r="EW310" i="2"/>
  <c r="CX135" i="7949"/>
  <c r="AG140" i="7950"/>
  <c r="AG146" i="7950" s="1"/>
  <c r="AG147" i="7950" s="1"/>
  <c r="O137" i="7950" s="1"/>
  <c r="AF140" i="7950"/>
  <c r="CU345" i="7949"/>
  <c r="CT356" i="7949"/>
  <c r="DA153" i="7949"/>
  <c r="CU152" i="7949"/>
  <c r="CT724" i="7949"/>
  <c r="CU713" i="7949"/>
  <c r="DA194" i="7949"/>
  <c r="CU193" i="7949"/>
  <c r="CW668" i="7949"/>
  <c r="CY668" i="7949"/>
  <c r="CZ668" i="7949"/>
  <c r="CX668" i="7949"/>
  <c r="CV668" i="7949"/>
  <c r="DA655" i="7949"/>
  <c r="CU654" i="7949"/>
  <c r="CX222" i="7949"/>
  <c r="CW222" i="7949"/>
  <c r="CV222" i="7949"/>
  <c r="CZ222" i="7949"/>
  <c r="CY222" i="7949"/>
  <c r="ED663" i="2"/>
  <c r="CV596" i="7949"/>
  <c r="CZ596" i="7949"/>
  <c r="CY596" i="7949"/>
  <c r="CX596" i="7949"/>
  <c r="CW596" i="7949"/>
  <c r="CW391" i="7949"/>
  <c r="CX391" i="7949"/>
  <c r="CV391" i="7949"/>
  <c r="CY391" i="7949"/>
  <c r="CZ391" i="7949"/>
  <c r="DA321" i="7949"/>
  <c r="CU320" i="7949"/>
  <c r="DA137" i="7949"/>
  <c r="CU136" i="7949"/>
  <c r="CY43" i="7949"/>
  <c r="CX43" i="7949"/>
  <c r="CW43" i="7949"/>
  <c r="CZ43" i="7949"/>
  <c r="CV43" i="7949"/>
  <c r="CW346" i="7949"/>
  <c r="CX346" i="7949"/>
  <c r="CZ346" i="7949"/>
  <c r="CV346" i="7949"/>
  <c r="CY346" i="7949"/>
  <c r="DA378" i="7949"/>
  <c r="CU377" i="7949"/>
  <c r="CW334" i="7949"/>
  <c r="CV334" i="7949"/>
  <c r="CY334" i="7949"/>
  <c r="CZ334" i="7949"/>
  <c r="CX334" i="7949"/>
  <c r="CY191" i="7949"/>
  <c r="CZ191" i="7949"/>
  <c r="CV191" i="7949"/>
  <c r="CW191" i="7949"/>
  <c r="CX191" i="7949"/>
  <c r="EB660" i="2"/>
  <c r="CX151" i="7949"/>
  <c r="CT354" i="7949"/>
  <c r="CU343" i="7949"/>
  <c r="G48" i="7950"/>
  <c r="AQ48" i="7950"/>
  <c r="AR48" i="7950"/>
  <c r="I48" i="7950"/>
  <c r="E48" i="7950"/>
  <c r="AT48" i="7950"/>
  <c r="AU48" i="7950" s="1"/>
  <c r="CU714" i="7949"/>
  <c r="CT725" i="7949"/>
  <c r="EJ355" i="2"/>
  <c r="EK355" i="2" s="1"/>
  <c r="CU78" i="7949"/>
  <c r="CT89" i="7949"/>
  <c r="CU89" i="7949" s="1"/>
  <c r="CX393" i="7949"/>
  <c r="CZ393" i="7949"/>
  <c r="CY393" i="7949"/>
  <c r="CV393" i="7949"/>
  <c r="CW393" i="7949"/>
  <c r="CY776" i="7949"/>
  <c r="CX776" i="7949"/>
  <c r="CW776" i="7949"/>
  <c r="CV776" i="7949"/>
  <c r="CZ776" i="7949"/>
  <c r="DA770" i="7949"/>
  <c r="CU769" i="7949"/>
  <c r="CZ597" i="7949"/>
  <c r="CW597" i="7949"/>
  <c r="CX597" i="7949"/>
  <c r="CV597" i="7949"/>
  <c r="CY597" i="7949"/>
  <c r="CU660" i="7949"/>
  <c r="CT667" i="7949"/>
  <c r="CU667" i="7949" s="1"/>
  <c r="CY624" i="7949"/>
  <c r="CX624" i="7949"/>
  <c r="CV624" i="7949"/>
  <c r="CW624" i="7949"/>
  <c r="CZ624" i="7949"/>
  <c r="CY621" i="7949"/>
  <c r="CV621" i="7949"/>
  <c r="CW621" i="7949"/>
  <c r="CX621" i="7949"/>
  <c r="CZ621" i="7949"/>
  <c r="CZ173" i="7949"/>
  <c r="CW173" i="7949"/>
  <c r="CY173" i="7949"/>
  <c r="CX173" i="7949"/>
  <c r="CV173" i="7949"/>
  <c r="CY400" i="7949"/>
  <c r="CZ400" i="7949"/>
  <c r="CX400" i="7949"/>
  <c r="CV400" i="7949"/>
  <c r="CW400" i="7949"/>
  <c r="EW296" i="2"/>
  <c r="ET296" i="2"/>
  <c r="EB662" i="2"/>
  <c r="CX745" i="7949"/>
  <c r="CY745" i="7949"/>
  <c r="CW745" i="7949"/>
  <c r="CZ745" i="7949"/>
  <c r="CV745" i="7949"/>
  <c r="ER179" i="2"/>
  <c r="DA45" i="7949"/>
  <c r="CU44" i="7949"/>
  <c r="DA348" i="7949"/>
  <c r="CU347" i="7949"/>
  <c r="CU344" i="7949"/>
  <c r="CT355" i="7949"/>
  <c r="CU376" i="7949"/>
  <c r="DA102" i="7949"/>
  <c r="CU101" i="7949"/>
  <c r="EM646" i="2"/>
  <c r="FA42" i="2"/>
  <c r="ER92" i="2" s="1"/>
  <c r="CX774" i="7949"/>
  <c r="CW774" i="7949"/>
  <c r="CV774" i="7949"/>
  <c r="CY774" i="7949"/>
  <c r="CZ774" i="7949"/>
  <c r="DA395" i="7949"/>
  <c r="CU395" i="7949" s="1"/>
  <c r="CU394" i="7949"/>
  <c r="CY775" i="7949"/>
  <c r="CZ775" i="7949"/>
  <c r="CX775" i="7949"/>
  <c r="CW775" i="7949"/>
  <c r="CV775" i="7949"/>
  <c r="CZ773" i="7949"/>
  <c r="CV773" i="7949"/>
  <c r="CY773" i="7949"/>
  <c r="CW773" i="7949"/>
  <c r="CX773" i="7949"/>
  <c r="CU122" i="7949"/>
  <c r="DA599" i="7949"/>
  <c r="CU598" i="7949"/>
  <c r="CU653" i="7949"/>
  <c r="CZ221" i="7949"/>
  <c r="CV221" i="7949"/>
  <c r="CW221" i="7949"/>
  <c r="CY221" i="7949"/>
  <c r="CX221" i="7949"/>
  <c r="EB664" i="2"/>
  <c r="ED664" i="2"/>
  <c r="CU401" i="7949"/>
  <c r="DA402" i="7949"/>
  <c r="CU402" i="7949" s="1"/>
  <c r="CY130" i="7949"/>
  <c r="CZ130" i="7949"/>
  <c r="CW130" i="7949"/>
  <c r="CX130" i="7949"/>
  <c r="CV130" i="7949"/>
  <c r="CV219" i="7949"/>
  <c r="CZ219" i="7949"/>
  <c r="CW219" i="7949"/>
  <c r="CX219" i="7949"/>
  <c r="CY219" i="7949"/>
  <c r="CT710" i="7949"/>
  <c r="CU699" i="7949"/>
  <c r="EW302" i="2"/>
  <c r="ET302" i="2"/>
  <c r="EX302" i="2"/>
  <c r="G139" i="7950"/>
  <c r="AT139" i="7950"/>
  <c r="AU139" i="7950" s="1"/>
  <c r="AR139" i="7950"/>
  <c r="E139" i="7950"/>
  <c r="I139" i="7950"/>
  <c r="AQ139" i="7950"/>
  <c r="EB657" i="2"/>
  <c r="CY333" i="7949"/>
  <c r="CZ333" i="7949"/>
  <c r="CV333" i="7949"/>
  <c r="CW333" i="7949"/>
  <c r="CX333" i="7949"/>
  <c r="CU383" i="7949"/>
  <c r="CT390" i="7949"/>
  <c r="CU390" i="7949" s="1"/>
  <c r="CT723" i="7949"/>
  <c r="CU712" i="7949"/>
  <c r="EM651" i="2"/>
  <c r="EE765" i="2"/>
  <c r="ER605" i="2"/>
  <c r="ES601" i="2"/>
  <c r="CV99" i="7949"/>
  <c r="CW99" i="7949"/>
  <c r="DA124" i="7949"/>
  <c r="CU123" i="7949"/>
  <c r="CZ726" i="7949"/>
  <c r="CY726" i="7949"/>
  <c r="CX726" i="7949"/>
  <c r="CW726" i="7949"/>
  <c r="CV726" i="7949"/>
  <c r="CT353" i="7949"/>
  <c r="CU342" i="7949"/>
  <c r="CW203" i="7949"/>
  <c r="CX203" i="7949"/>
  <c r="CY203" i="7949"/>
  <c r="CV203" i="7949"/>
  <c r="CZ203" i="7949"/>
  <c r="CZ670" i="7949"/>
  <c r="CY670" i="7949"/>
  <c r="CW670" i="7949"/>
  <c r="CV670" i="7949"/>
  <c r="CX670" i="7949"/>
  <c r="CU671" i="7949"/>
  <c r="DA672" i="7949"/>
  <c r="CU672" i="7949" s="1"/>
  <c r="ER180" i="2"/>
  <c r="CU625" i="7949"/>
  <c r="DA216" i="7949"/>
  <c r="CU215" i="7949"/>
  <c r="ED658" i="2"/>
  <c r="ED655" i="2"/>
  <c r="DA388" i="7949"/>
  <c r="CU388" i="7949" s="1"/>
  <c r="CU387" i="7949"/>
  <c r="CW106" i="7949"/>
  <c r="CV106" i="7949"/>
  <c r="CY106" i="7949"/>
  <c r="CZ106" i="7949"/>
  <c r="CX106" i="7949"/>
  <c r="CY134" i="7949"/>
  <c r="CZ134" i="7949"/>
  <c r="CX622" i="7949"/>
  <c r="CZ622" i="7949"/>
  <c r="CW622" i="7949"/>
  <c r="CY622" i="7949"/>
  <c r="CV622" i="7949"/>
  <c r="CW746" i="7949"/>
  <c r="CX746" i="7949"/>
  <c r="CV746" i="7949"/>
  <c r="CZ746" i="7949"/>
  <c r="CY746" i="7949"/>
  <c r="AR127" i="7950"/>
  <c r="AQ127" i="7950"/>
  <c r="G127" i="7950"/>
  <c r="I127" i="7950"/>
  <c r="AT127" i="7950"/>
  <c r="AU127" i="7950" s="1"/>
  <c r="E127" i="7950"/>
  <c r="CW450" i="7949"/>
  <c r="CX450" i="7949"/>
  <c r="CV450" i="7949"/>
  <c r="CY450" i="7949"/>
  <c r="CZ450" i="7949"/>
  <c r="CW42" i="7949"/>
  <c r="CX42" i="7949"/>
  <c r="CY42" i="7949"/>
  <c r="CZ42" i="7949"/>
  <c r="CV42" i="7949"/>
  <c r="DA370" i="7949"/>
  <c r="CU369" i="7949"/>
  <c r="ED661" i="2"/>
  <c r="CU185" i="7949"/>
  <c r="DA186" i="7949"/>
  <c r="DA359" i="7949"/>
  <c r="CU358" i="7949"/>
  <c r="CU711" i="7949"/>
  <c r="CT722" i="7949"/>
  <c r="CZ210" i="7949"/>
  <c r="CX210" i="7949"/>
  <c r="CY210" i="7949"/>
  <c r="CW210" i="7949"/>
  <c r="CV210" i="7949"/>
  <c r="CU445" i="7949"/>
  <c r="CT456" i="7949"/>
  <c r="CU456" i="7949" s="1"/>
  <c r="DA665" i="7949"/>
  <c r="CU665" i="7949" s="1"/>
  <c r="CU664" i="7949"/>
  <c r="CT629" i="7949"/>
  <c r="CU618" i="7949"/>
  <c r="CX683" i="7949"/>
  <c r="CV683" i="7949"/>
  <c r="CZ683" i="7949"/>
  <c r="CY683" i="7949"/>
  <c r="CW683" i="7949"/>
  <c r="DA748" i="7949"/>
  <c r="CU747" i="7949"/>
  <c r="EJ464" i="2" l="1"/>
  <c r="EK464" i="2" s="1"/>
  <c r="BQ48" i="2"/>
  <c r="EJ463" i="2"/>
  <c r="EK463" i="2" s="1"/>
  <c r="BQ42" i="2"/>
  <c r="CY99" i="7949"/>
  <c r="CV151" i="7949"/>
  <c r="CX127" i="7949"/>
  <c r="FA43" i="2"/>
  <c r="ER93" i="2" s="1"/>
  <c r="ER96" i="2" s="1"/>
  <c r="CV134" i="7949"/>
  <c r="CW134" i="7949"/>
  <c r="AY91" i="2"/>
  <c r="AV91" i="2" s="1"/>
  <c r="AY84" i="2"/>
  <c r="AZ84" i="2" s="1"/>
  <c r="CX357" i="7949"/>
  <c r="AY83" i="2"/>
  <c r="AZ83" i="2" s="1"/>
  <c r="AY69" i="2"/>
  <c r="AV69" i="2" s="1"/>
  <c r="AY70" i="2"/>
  <c r="AV70" i="2" s="1"/>
  <c r="CY332" i="7949"/>
  <c r="AY71" i="2"/>
  <c r="AV71" i="2" s="1"/>
  <c r="DA728" i="7949"/>
  <c r="DA729" i="7949" s="1"/>
  <c r="AY77" i="2"/>
  <c r="AV77" i="2" s="1"/>
  <c r="CV357" i="7949"/>
  <c r="CW357" i="7949"/>
  <c r="CY135" i="7949"/>
  <c r="AY76" i="2"/>
  <c r="AV76" i="2" s="1"/>
  <c r="AY81" i="2"/>
  <c r="AZ81" i="2" s="1"/>
  <c r="AY79" i="2"/>
  <c r="AV79" i="2" s="1"/>
  <c r="AY80" i="2"/>
  <c r="AV80" i="2" s="1"/>
  <c r="AY72" i="2"/>
  <c r="AV72" i="2" s="1"/>
  <c r="AY82" i="2"/>
  <c r="AV82" i="2" s="1"/>
  <c r="CX209" i="7949"/>
  <c r="CY357" i="7949"/>
  <c r="ES197" i="2"/>
  <c r="EX197" i="2" s="1"/>
  <c r="CW135" i="7949"/>
  <c r="AY88" i="2"/>
  <c r="AV88" i="2" s="1"/>
  <c r="AY73" i="2"/>
  <c r="AV73" i="2" s="1"/>
  <c r="AY90" i="2"/>
  <c r="AZ90" i="2" s="1"/>
  <c r="AY85" i="2"/>
  <c r="AV85" i="2" s="1"/>
  <c r="AY86" i="2"/>
  <c r="AZ86" i="2" s="1"/>
  <c r="AY89" i="2"/>
  <c r="AZ89" i="2" s="1"/>
  <c r="CW209" i="7949"/>
  <c r="CV135" i="7949"/>
  <c r="AY74" i="2"/>
  <c r="AV74" i="2" s="1"/>
  <c r="AY75" i="2"/>
  <c r="AV75" i="2" s="1"/>
  <c r="AY68" i="2"/>
  <c r="AV68" i="2" s="1"/>
  <c r="AY87" i="2"/>
  <c r="AZ87" i="2" s="1"/>
  <c r="AY78" i="2"/>
  <c r="AV78" i="2" s="1"/>
  <c r="FA455" i="2"/>
  <c r="ER505" i="2" s="1"/>
  <c r="EY505" i="2" s="1"/>
  <c r="EY506" i="2" s="1"/>
  <c r="CV53" i="7949"/>
  <c r="CZ151" i="7949"/>
  <c r="CW202" i="7949"/>
  <c r="CZ127" i="7949"/>
  <c r="CY127" i="7949"/>
  <c r="CZ700" i="7949"/>
  <c r="CX99" i="7949"/>
  <c r="CV113" i="7949"/>
  <c r="CY151" i="7949"/>
  <c r="CV202" i="7949"/>
  <c r="CW385" i="7949"/>
  <c r="CV127" i="7949"/>
  <c r="CY202" i="7949"/>
  <c r="ET297" i="2"/>
  <c r="EJ467" i="2"/>
  <c r="EK467" i="2" s="1"/>
  <c r="EJ465" i="2"/>
  <c r="EK465" i="2" s="1"/>
  <c r="BQ45" i="2" s="1"/>
  <c r="EJ466" i="2"/>
  <c r="EK466" i="2" s="1"/>
  <c r="BQ44" i="2" s="1"/>
  <c r="BQ46" i="2"/>
  <c r="BQ49" i="2"/>
  <c r="CZ661" i="7949"/>
  <c r="CX385" i="7949"/>
  <c r="EX43" i="2"/>
  <c r="ER86" i="2" s="1"/>
  <c r="EY88" i="2" s="1"/>
  <c r="EY89" i="2" s="1"/>
  <c r="CX661" i="7949"/>
  <c r="CV332" i="7949"/>
  <c r="ET301" i="2"/>
  <c r="CV661" i="7949"/>
  <c r="CZ332" i="7949"/>
  <c r="EX301" i="2"/>
  <c r="CY661" i="7949"/>
  <c r="CX332" i="7949"/>
  <c r="EX455" i="2"/>
  <c r="ER498" i="2" s="1"/>
  <c r="EY498" i="2" s="1"/>
  <c r="EY499" i="2" s="1"/>
  <c r="ES499" i="2" s="1"/>
  <c r="ET499" i="2" s="1"/>
  <c r="EX42" i="2"/>
  <c r="ER85" i="2" s="1"/>
  <c r="EY85" i="2" s="1"/>
  <c r="EY86" i="2" s="1"/>
  <c r="EX590" i="2"/>
  <c r="ER611" i="2" s="1"/>
  <c r="ER614" i="2" s="1"/>
  <c r="CY184" i="7949"/>
  <c r="EU42" i="2"/>
  <c r="ER54" i="2" s="1"/>
  <c r="EU46" i="2"/>
  <c r="ER58" i="2" s="1"/>
  <c r="EY78" i="2" s="1"/>
  <c r="EY79" i="2" s="1"/>
  <c r="EY80" i="2" s="1"/>
  <c r="EY81" i="2" s="1"/>
  <c r="EY82" i="2" s="1"/>
  <c r="EU44" i="2"/>
  <c r="ER56" i="2" s="1"/>
  <c r="EY66" i="2" s="1"/>
  <c r="EY67" i="2" s="1"/>
  <c r="EY68" i="2" s="1"/>
  <c r="EY69" i="2" s="1"/>
  <c r="EY70" i="2" s="1"/>
  <c r="FA456" i="2"/>
  <c r="ER506" i="2" s="1"/>
  <c r="EU43" i="2"/>
  <c r="ER55" i="2" s="1"/>
  <c r="ER61" i="2" s="1"/>
  <c r="EW300" i="2"/>
  <c r="CX159" i="7949"/>
  <c r="EX300" i="2"/>
  <c r="EU45" i="2"/>
  <c r="ER57" i="2" s="1"/>
  <c r="EY72" i="2" s="1"/>
  <c r="EY73" i="2" s="1"/>
  <c r="EY74" i="2" s="1"/>
  <c r="EY75" i="2" s="1"/>
  <c r="EY76" i="2" s="1"/>
  <c r="CZ172" i="7949"/>
  <c r="CV205" i="7949"/>
  <c r="ES173" i="2"/>
  <c r="EW173" i="2" s="1"/>
  <c r="EW167" i="2"/>
  <c r="CY128" i="7949"/>
  <c r="EW306" i="2"/>
  <c r="CV128" i="7949"/>
  <c r="ET167" i="2"/>
  <c r="ES174" i="2"/>
  <c r="EW174" i="2" s="1"/>
  <c r="ET306" i="2"/>
  <c r="ES181" i="2"/>
  <c r="ET181" i="2" s="1"/>
  <c r="CW128" i="7949"/>
  <c r="CV207" i="7949"/>
  <c r="ES175" i="2"/>
  <c r="EW175" i="2" s="1"/>
  <c r="CX128" i="7949"/>
  <c r="CV129" i="7949"/>
  <c r="CY385" i="7949"/>
  <c r="CZ385" i="7949"/>
  <c r="CX205" i="7949"/>
  <c r="CW205" i="7949"/>
  <c r="CW759" i="7949"/>
  <c r="CZ205" i="7949"/>
  <c r="CY704" i="7949"/>
  <c r="CV384" i="7949"/>
  <c r="CZ129" i="7949"/>
  <c r="CX129" i="7949"/>
  <c r="CZ209" i="7949"/>
  <c r="CY662" i="7949"/>
  <c r="CV209" i="7949"/>
  <c r="CZ384" i="7949"/>
  <c r="CU174" i="7949"/>
  <c r="CY174" i="7949" s="1"/>
  <c r="CV67" i="7949"/>
  <c r="CV662" i="7949"/>
  <c r="CW384" i="7949"/>
  <c r="CZ662" i="7949"/>
  <c r="CV613" i="7949"/>
  <c r="CX384" i="7949"/>
  <c r="CX662" i="7949"/>
  <c r="CY610" i="7949"/>
  <c r="CZ610" i="7949"/>
  <c r="CW129" i="7949"/>
  <c r="CV610" i="7949"/>
  <c r="CX610" i="7949"/>
  <c r="ER914" i="2"/>
  <c r="EV352" i="2"/>
  <c r="EW352" i="2" s="1"/>
  <c r="ES172" i="2"/>
  <c r="EX172" i="2" s="1"/>
  <c r="EV347" i="2"/>
  <c r="EW347" i="2" s="1"/>
  <c r="CW392" i="7949"/>
  <c r="EV344" i="2"/>
  <c r="EW344" i="2" s="1"/>
  <c r="CY392" i="7949"/>
  <c r="CZ392" i="7949"/>
  <c r="EW304" i="2"/>
  <c r="CX392" i="7949"/>
  <c r="CW172" i="7949"/>
  <c r="ET304" i="2"/>
  <c r="EV350" i="2"/>
  <c r="EW350" i="2" s="1"/>
  <c r="CV704" i="7949"/>
  <c r="CV759" i="7949"/>
  <c r="CZ752" i="7949"/>
  <c r="CZ701" i="7949"/>
  <c r="CX752" i="7949"/>
  <c r="CV701" i="7949"/>
  <c r="CY752" i="7949"/>
  <c r="CX701" i="7949"/>
  <c r="CV752" i="7949"/>
  <c r="CZ759" i="7949"/>
  <c r="CY701" i="7949"/>
  <c r="CW704" i="7949"/>
  <c r="CX759" i="7949"/>
  <c r="CZ704" i="7949"/>
  <c r="CU631" i="7949"/>
  <c r="CY631" i="7949" s="1"/>
  <c r="EY599" i="2"/>
  <c r="ES599" i="2" s="1"/>
  <c r="ET599" i="2" s="1"/>
  <c r="ET205" i="2"/>
  <c r="EX205" i="2"/>
  <c r="EW205" i="2"/>
  <c r="ES204" i="2"/>
  <c r="CZ113" i="7949"/>
  <c r="CW53" i="7949"/>
  <c r="CY113" i="7949"/>
  <c r="CX53" i="7949"/>
  <c r="EX305" i="2"/>
  <c r="ES602" i="2"/>
  <c r="EW602" i="2" s="1"/>
  <c r="CV184" i="7949"/>
  <c r="CX113" i="7949"/>
  <c r="CZ53" i="7949"/>
  <c r="EW305" i="2"/>
  <c r="CW184" i="7949"/>
  <c r="CZ184" i="7949"/>
  <c r="ER474" i="2"/>
  <c r="ES474" i="2" s="1"/>
  <c r="ES169" i="2"/>
  <c r="EX169" i="2" s="1"/>
  <c r="ES597" i="2"/>
  <c r="EX597" i="2" s="1"/>
  <c r="ET198" i="2"/>
  <c r="EX198" i="2"/>
  <c r="EW198" i="2"/>
  <c r="CW159" i="7949"/>
  <c r="CZ159" i="7949"/>
  <c r="CY159" i="7949"/>
  <c r="CY172" i="7949"/>
  <c r="CX172" i="7949"/>
  <c r="CV700" i="7949"/>
  <c r="CX608" i="7949"/>
  <c r="CY700" i="7949"/>
  <c r="ET166" i="2"/>
  <c r="CZ613" i="7949"/>
  <c r="ES313" i="2"/>
  <c r="ET313" i="2" s="1"/>
  <c r="CW700" i="7949"/>
  <c r="CX613" i="7949"/>
  <c r="CY613" i="7949"/>
  <c r="EV348" i="2"/>
  <c r="EW348" i="2" s="1"/>
  <c r="EV345" i="2"/>
  <c r="EW345" i="2" s="1"/>
  <c r="CW607" i="7949"/>
  <c r="EV351" i="2"/>
  <c r="EW351" i="2" s="1"/>
  <c r="EV346" i="2"/>
  <c r="EW346" i="2" s="1"/>
  <c r="CV607" i="7949"/>
  <c r="CX607" i="7949"/>
  <c r="CU632" i="7949"/>
  <c r="CV632" i="7949" s="1"/>
  <c r="EX603" i="2"/>
  <c r="CZ607" i="7949"/>
  <c r="ES312" i="2"/>
  <c r="EW312" i="2" s="1"/>
  <c r="EV349" i="2"/>
  <c r="EW349" i="2" s="1"/>
  <c r="ES207" i="2"/>
  <c r="EW207" i="2" s="1"/>
  <c r="CW207" i="7949"/>
  <c r="ES168" i="2"/>
  <c r="EX168" i="2" s="1"/>
  <c r="CW208" i="7949"/>
  <c r="CV208" i="7949"/>
  <c r="CX208" i="7949"/>
  <c r="CY208" i="7949"/>
  <c r="CX207" i="7949"/>
  <c r="CZ207" i="7949"/>
  <c r="ES605" i="2"/>
  <c r="EW605" i="2" s="1"/>
  <c r="CV206" i="7949"/>
  <c r="CZ206" i="7949"/>
  <c r="CY206" i="7949"/>
  <c r="CX206" i="7949"/>
  <c r="CW206" i="7949"/>
  <c r="CX198" i="7949"/>
  <c r="EW176" i="2"/>
  <c r="CV608" i="7949"/>
  <c r="CY198" i="7949"/>
  <c r="CW198" i="7949"/>
  <c r="CW608" i="7949"/>
  <c r="CV198" i="7949"/>
  <c r="CZ608" i="7949"/>
  <c r="ET176" i="2"/>
  <c r="ES610" i="2"/>
  <c r="EX610" i="2" s="1"/>
  <c r="CX386" i="7949"/>
  <c r="CW386" i="7949"/>
  <c r="CU689" i="7949"/>
  <c r="CZ689" i="7949" s="1"/>
  <c r="CY386" i="7949"/>
  <c r="CU688" i="7949"/>
  <c r="CW688" i="7949" s="1"/>
  <c r="CZ386" i="7949"/>
  <c r="CY201" i="7949"/>
  <c r="CX201" i="7949"/>
  <c r="CV201" i="7949"/>
  <c r="CW201" i="7949"/>
  <c r="CZ201" i="7949"/>
  <c r="CV199" i="7949"/>
  <c r="CY199" i="7949"/>
  <c r="CX199" i="7949"/>
  <c r="CZ199" i="7949"/>
  <c r="CW199" i="7949"/>
  <c r="CZ404" i="7949"/>
  <c r="CY404" i="7949"/>
  <c r="CV404" i="7949"/>
  <c r="CW404" i="7949"/>
  <c r="CX405" i="7949"/>
  <c r="CY405" i="7949"/>
  <c r="CZ405" i="7949"/>
  <c r="CW405" i="7949"/>
  <c r="CV405" i="7949"/>
  <c r="EY485" i="2"/>
  <c r="EY486" i="2" s="1"/>
  <c r="EY487" i="2" s="1"/>
  <c r="EY488" i="2" s="1"/>
  <c r="EY489" i="2" s="1"/>
  <c r="CV100" i="7949"/>
  <c r="CZ100" i="7949"/>
  <c r="EY479" i="2"/>
  <c r="EY480" i="2" s="1"/>
  <c r="EY481" i="2" s="1"/>
  <c r="EY482" i="2" s="1"/>
  <c r="EY483" i="2" s="1"/>
  <c r="CW100" i="7949"/>
  <c r="CW407" i="7949"/>
  <c r="CV407" i="7949"/>
  <c r="CZ407" i="7949"/>
  <c r="CX407" i="7949"/>
  <c r="CY407" i="7949"/>
  <c r="CY100" i="7949"/>
  <c r="CY406" i="7949"/>
  <c r="CX406" i="7949"/>
  <c r="CZ406" i="7949"/>
  <c r="CW406" i="7949"/>
  <c r="CV406" i="7949"/>
  <c r="EX607" i="2"/>
  <c r="EW607" i="2"/>
  <c r="CX200" i="7949"/>
  <c r="CV200" i="7949"/>
  <c r="ES606" i="2"/>
  <c r="ET606" i="2" s="1"/>
  <c r="ET607" i="2"/>
  <c r="CW200" i="7949"/>
  <c r="CZ200" i="7949"/>
  <c r="EE655" i="2"/>
  <c r="EI655" i="2" s="1"/>
  <c r="ET603" i="2"/>
  <c r="EY346" i="2"/>
  <c r="EZ346" i="2" s="1"/>
  <c r="EY349" i="2"/>
  <c r="EZ349" i="2" s="1"/>
  <c r="ES345" i="2"/>
  <c r="ET345" i="2" s="1"/>
  <c r="CX146" i="7949"/>
  <c r="CZ146" i="7949"/>
  <c r="CV146" i="7949"/>
  <c r="CW146" i="7949"/>
  <c r="CY146" i="7949"/>
  <c r="CT168" i="7949"/>
  <c r="CU157" i="7949"/>
  <c r="ES348" i="2"/>
  <c r="ET348" i="2" s="1"/>
  <c r="CY612" i="7949"/>
  <c r="CX612" i="7949"/>
  <c r="EY345" i="2"/>
  <c r="EZ345" i="2" s="1"/>
  <c r="EY344" i="2"/>
  <c r="EZ344" i="2" s="1"/>
  <c r="EY348" i="2"/>
  <c r="EZ348" i="2" s="1"/>
  <c r="EY350" i="2"/>
  <c r="EZ350" i="2" s="1"/>
  <c r="EY352" i="2"/>
  <c r="EZ352" i="2" s="1"/>
  <c r="EY343" i="2"/>
  <c r="EZ343" i="2" s="1"/>
  <c r="EY351" i="2"/>
  <c r="EZ351" i="2" s="1"/>
  <c r="CZ612" i="7949"/>
  <c r="CV612" i="7949"/>
  <c r="ES346" i="2"/>
  <c r="ET346" i="2" s="1"/>
  <c r="ES352" i="2"/>
  <c r="ET352" i="2" s="1"/>
  <c r="ES350" i="2"/>
  <c r="ET350" i="2" s="1"/>
  <c r="ES347" i="2"/>
  <c r="ET347" i="2" s="1"/>
  <c r="CT644" i="7949"/>
  <c r="CU644" i="7949" s="1"/>
  <c r="CX644" i="7949" s="1"/>
  <c r="CU716" i="7949"/>
  <c r="CW716" i="7949" s="1"/>
  <c r="ES351" i="2"/>
  <c r="ET351" i="2" s="1"/>
  <c r="ES349" i="2"/>
  <c r="ET349" i="2" s="1"/>
  <c r="AV111" i="7950"/>
  <c r="K111" i="7950"/>
  <c r="ES344" i="2"/>
  <c r="ET344" i="2" s="1"/>
  <c r="ER502" i="2"/>
  <c r="ES502" i="2" s="1"/>
  <c r="CT171" i="7949"/>
  <c r="CU160" i="7949"/>
  <c r="CV149" i="7949"/>
  <c r="CY149" i="7949"/>
  <c r="CW149" i="7949"/>
  <c r="CX149" i="7949"/>
  <c r="CZ149" i="7949"/>
  <c r="CX161" i="7949"/>
  <c r="CZ161" i="7949"/>
  <c r="CY161" i="7949"/>
  <c r="CW161" i="7949"/>
  <c r="CV161" i="7949"/>
  <c r="CU162" i="7949"/>
  <c r="DA163" i="7949"/>
  <c r="CT169" i="7949"/>
  <c r="CU158" i="7949"/>
  <c r="CV147" i="7949"/>
  <c r="CX147" i="7949"/>
  <c r="CY147" i="7949"/>
  <c r="CZ147" i="7949"/>
  <c r="CW147" i="7949"/>
  <c r="ES762" i="2"/>
  <c r="ET762" i="2" s="1"/>
  <c r="EY466" i="2"/>
  <c r="EI770" i="2"/>
  <c r="EJ770" i="2" s="1"/>
  <c r="EK770" i="2" s="1"/>
  <c r="EV762" i="2"/>
  <c r="EW762" i="2" s="1"/>
  <c r="EY491" i="2"/>
  <c r="EY492" i="2" s="1"/>
  <c r="EY493" i="2" s="1"/>
  <c r="EY494" i="2" s="1"/>
  <c r="EY495" i="2" s="1"/>
  <c r="CV609" i="7949"/>
  <c r="CV768" i="7949"/>
  <c r="EY761" i="2"/>
  <c r="EZ761" i="2" s="1"/>
  <c r="AZ91" i="2"/>
  <c r="CY768" i="7949"/>
  <c r="CY609" i="7949"/>
  <c r="CZ768" i="7949"/>
  <c r="CW768" i="7949"/>
  <c r="CW760" i="7949"/>
  <c r="CX760" i="7949"/>
  <c r="CZ760" i="7949"/>
  <c r="CY760" i="7949"/>
  <c r="CV760" i="7949"/>
  <c r="ES761" i="2"/>
  <c r="ET761" i="2" s="1"/>
  <c r="CX609" i="7949"/>
  <c r="CZ753" i="7949"/>
  <c r="CV753" i="7949"/>
  <c r="CX753" i="7949"/>
  <c r="CW753" i="7949"/>
  <c r="CY753" i="7949"/>
  <c r="EI769" i="2"/>
  <c r="EJ769" i="2" s="1"/>
  <c r="EK769" i="2" s="1"/>
  <c r="CZ762" i="7949"/>
  <c r="CY762" i="7949"/>
  <c r="CX762" i="7949"/>
  <c r="CV762" i="7949"/>
  <c r="CW762" i="7949"/>
  <c r="CZ645" i="7949"/>
  <c r="CY645" i="7949"/>
  <c r="CV645" i="7949"/>
  <c r="CW645" i="7949"/>
  <c r="CX645" i="7949"/>
  <c r="CY703" i="7949"/>
  <c r="CU763" i="7949"/>
  <c r="DA764" i="7949"/>
  <c r="CU764" i="7949" s="1"/>
  <c r="DA647" i="7949"/>
  <c r="CU646" i="7949"/>
  <c r="CX703" i="7949"/>
  <c r="CW702" i="7949"/>
  <c r="CX67" i="7949"/>
  <c r="CZ703" i="7949"/>
  <c r="CX702" i="7949"/>
  <c r="CW609" i="7949"/>
  <c r="CW67" i="7949"/>
  <c r="CV703" i="7949"/>
  <c r="CY702" i="7949"/>
  <c r="CX761" i="7949"/>
  <c r="CY761" i="7949"/>
  <c r="CV761" i="7949"/>
  <c r="CZ761" i="7949"/>
  <c r="CW761" i="7949"/>
  <c r="CW611" i="7949"/>
  <c r="CV611" i="7949"/>
  <c r="CY611" i="7949"/>
  <c r="CZ611" i="7949"/>
  <c r="CX611" i="7949"/>
  <c r="CY67" i="7949"/>
  <c r="CV702" i="7949"/>
  <c r="CW634" i="7949"/>
  <c r="CX634" i="7949"/>
  <c r="CV634" i="7949"/>
  <c r="CZ634" i="7949"/>
  <c r="CY634" i="7949"/>
  <c r="DA636" i="7949"/>
  <c r="CU635" i="7949"/>
  <c r="CZ754" i="7949"/>
  <c r="CY754" i="7949"/>
  <c r="CX754" i="7949"/>
  <c r="CV754" i="7949"/>
  <c r="CW754" i="7949"/>
  <c r="CU755" i="7949"/>
  <c r="DA756" i="7949"/>
  <c r="ES758" i="2"/>
  <c r="ET758" i="2" s="1"/>
  <c r="EY906" i="2"/>
  <c r="EY907" i="2" s="1"/>
  <c r="EY908" i="2" s="1"/>
  <c r="EY758" i="2"/>
  <c r="EZ758" i="2" s="1"/>
  <c r="EI766" i="2"/>
  <c r="EE658" i="2"/>
  <c r="EI658" i="2" s="1"/>
  <c r="EJ658" i="2" s="1"/>
  <c r="EK658" i="2" s="1"/>
  <c r="ET200" i="2"/>
  <c r="CW319" i="7949"/>
  <c r="CX434" i="7949"/>
  <c r="CV434" i="7949"/>
  <c r="DA452" i="7949"/>
  <c r="CU452" i="7949" s="1"/>
  <c r="CV107" i="7949"/>
  <c r="AZ79" i="2"/>
  <c r="CZ319" i="7949"/>
  <c r="CW107" i="7949"/>
  <c r="CX107" i="7949"/>
  <c r="CZ107" i="7949"/>
  <c r="CX319" i="7949"/>
  <c r="CV319" i="7949"/>
  <c r="CZ434" i="7949"/>
  <c r="EW200" i="2"/>
  <c r="EV760" i="2"/>
  <c r="EW760" i="2" s="1"/>
  <c r="ES759" i="2"/>
  <c r="ET759" i="2" s="1"/>
  <c r="ES760" i="2"/>
  <c r="ET760" i="2" s="1"/>
  <c r="EI768" i="2"/>
  <c r="EJ768" i="2" s="1"/>
  <c r="EK768" i="2" s="1"/>
  <c r="CY434" i="7949"/>
  <c r="DA82" i="7949"/>
  <c r="CU81" i="7949"/>
  <c r="CZ80" i="7949"/>
  <c r="CX80" i="7949"/>
  <c r="CW80" i="7949"/>
  <c r="CY80" i="7949"/>
  <c r="CV80" i="7949"/>
  <c r="CU57" i="7949"/>
  <c r="CW57" i="7949" s="1"/>
  <c r="CW109" i="7949"/>
  <c r="CZ109" i="7949"/>
  <c r="CY109" i="7949"/>
  <c r="CX109" i="7949"/>
  <c r="CV109" i="7949"/>
  <c r="CU110" i="7949"/>
  <c r="DA111" i="7949"/>
  <c r="CU111" i="7949" s="1"/>
  <c r="CY56" i="7949"/>
  <c r="CV56" i="7949"/>
  <c r="CZ56" i="7949"/>
  <c r="CW56" i="7949"/>
  <c r="CX56" i="7949"/>
  <c r="DA59" i="7949"/>
  <c r="CU58" i="7949"/>
  <c r="CU65" i="7949"/>
  <c r="CT76" i="7949"/>
  <c r="CY54" i="7949"/>
  <c r="CX54" i="7949"/>
  <c r="CV54" i="7949"/>
  <c r="CZ54" i="7949"/>
  <c r="CW54" i="7949"/>
  <c r="CT77" i="7949"/>
  <c r="CU66" i="7949"/>
  <c r="CT79" i="7949"/>
  <c r="CU68" i="7949"/>
  <c r="CW55" i="7949"/>
  <c r="CV55" i="7949"/>
  <c r="CY55" i="7949"/>
  <c r="CX55" i="7949"/>
  <c r="CZ55" i="7949"/>
  <c r="CV91" i="7949"/>
  <c r="CY91" i="7949"/>
  <c r="CX91" i="7949"/>
  <c r="CZ91" i="7949"/>
  <c r="CW91" i="7949"/>
  <c r="DA71" i="7949"/>
  <c r="CU70" i="7949"/>
  <c r="DA93" i="7949"/>
  <c r="CU92" i="7949"/>
  <c r="CW69" i="7949"/>
  <c r="CV69" i="7949"/>
  <c r="CX69" i="7949"/>
  <c r="CY69" i="7949"/>
  <c r="CZ69" i="7949"/>
  <c r="CZ436" i="7949"/>
  <c r="CY436" i="7949"/>
  <c r="CW436" i="7949"/>
  <c r="CV436" i="7949"/>
  <c r="CW114" i="7949"/>
  <c r="CY114" i="7949"/>
  <c r="CX114" i="7949"/>
  <c r="CV114" i="7949"/>
  <c r="CZ114" i="7949"/>
  <c r="CZ116" i="7949"/>
  <c r="CX116" i="7949"/>
  <c r="CV116" i="7949"/>
  <c r="CY116" i="7949"/>
  <c r="CW116" i="7949"/>
  <c r="AV83" i="2"/>
  <c r="DA118" i="7949"/>
  <c r="CU118" i="7949" s="1"/>
  <c r="CU117" i="7949"/>
  <c r="CZ214" i="7949"/>
  <c r="CV214" i="7949"/>
  <c r="CW115" i="7949"/>
  <c r="CZ115" i="7949"/>
  <c r="CV115" i="7949"/>
  <c r="CY115" i="7949"/>
  <c r="CX115" i="7949"/>
  <c r="CW214" i="7949"/>
  <c r="EY759" i="2"/>
  <c r="EZ759" i="2" s="1"/>
  <c r="EV759" i="2"/>
  <c r="EW759" i="2" s="1"/>
  <c r="CY214" i="7949"/>
  <c r="EE661" i="2"/>
  <c r="EI661" i="2" s="1"/>
  <c r="EJ661" i="2" s="1"/>
  <c r="EK661" i="2" s="1"/>
  <c r="CY108" i="7949"/>
  <c r="CX108" i="7949"/>
  <c r="CW108" i="7949"/>
  <c r="CV108" i="7949"/>
  <c r="CZ108" i="7949"/>
  <c r="EE662" i="2"/>
  <c r="EI662" i="2" s="1"/>
  <c r="EJ662" i="2" s="1"/>
  <c r="EK662" i="2" s="1"/>
  <c r="EE657" i="2"/>
  <c r="EI657" i="2" s="1"/>
  <c r="EJ657" i="2" s="1"/>
  <c r="EK657" i="2" s="1"/>
  <c r="EE659" i="2"/>
  <c r="EI659" i="2" s="1"/>
  <c r="EJ659" i="2" s="1"/>
  <c r="EK659" i="2" s="1"/>
  <c r="EX166" i="2"/>
  <c r="EW166" i="2"/>
  <c r="AZ88" i="2"/>
  <c r="CU426" i="7949"/>
  <c r="CZ426" i="7949" s="1"/>
  <c r="ET201" i="2"/>
  <c r="EY897" i="2"/>
  <c r="EY902" i="2"/>
  <c r="EY903" i="2" s="1"/>
  <c r="EY904" i="2" s="1"/>
  <c r="ES904" i="2" s="1"/>
  <c r="EW201" i="2"/>
  <c r="CX425" i="7949"/>
  <c r="CY425" i="7949"/>
  <c r="CV425" i="7949"/>
  <c r="CZ425" i="7949"/>
  <c r="CW425" i="7949"/>
  <c r="CU427" i="7949"/>
  <c r="DA428" i="7949"/>
  <c r="CW423" i="7949"/>
  <c r="CY423" i="7949"/>
  <c r="CZ423" i="7949"/>
  <c r="CV423" i="7949"/>
  <c r="CX423" i="7949"/>
  <c r="CY438" i="7949"/>
  <c r="CW438" i="7949"/>
  <c r="CV438" i="7949"/>
  <c r="CZ438" i="7949"/>
  <c r="CX438" i="7949"/>
  <c r="CU439" i="7949"/>
  <c r="DA440" i="7949"/>
  <c r="CZ424" i="7949"/>
  <c r="CW424" i="7949"/>
  <c r="CX424" i="7949"/>
  <c r="CY424" i="7949"/>
  <c r="CV424" i="7949"/>
  <c r="CT446" i="7949"/>
  <c r="CU435" i="7949"/>
  <c r="CX676" i="7949"/>
  <c r="CW460" i="7949"/>
  <c r="CX460" i="7949"/>
  <c r="CY460" i="7949"/>
  <c r="CZ460" i="7949"/>
  <c r="CV460" i="7949"/>
  <c r="CU461" i="7949"/>
  <c r="DA462" i="7949"/>
  <c r="CT448" i="7949"/>
  <c r="CU437" i="7949"/>
  <c r="CU412" i="7949"/>
  <c r="DA413" i="7949"/>
  <c r="CU422" i="7949"/>
  <c r="CT433" i="7949"/>
  <c r="CU411" i="7949"/>
  <c r="CW676" i="7949"/>
  <c r="CY676" i="7949"/>
  <c r="CZ676" i="7949"/>
  <c r="AR76" i="7950"/>
  <c r="AT76" i="7950"/>
  <c r="AU76" i="7950" s="1"/>
  <c r="K76" i="7950" s="1"/>
  <c r="EE663" i="2"/>
  <c r="EI663" i="2" s="1"/>
  <c r="EJ663" i="2" s="1"/>
  <c r="EK663" i="2" s="1"/>
  <c r="E64" i="7950"/>
  <c r="CW497" i="7949"/>
  <c r="AT64" i="7950"/>
  <c r="AU64" i="7950" s="1"/>
  <c r="K64" i="7950" s="1"/>
  <c r="ER645" i="2"/>
  <c r="EV643" i="2" s="1"/>
  <c r="I64" i="7950"/>
  <c r="G64" i="7950"/>
  <c r="AQ64" i="7950"/>
  <c r="I76" i="7950"/>
  <c r="AV86" i="2"/>
  <c r="AV90" i="2"/>
  <c r="CV497" i="7949"/>
  <c r="EE656" i="2"/>
  <c r="EI656" i="2" s="1"/>
  <c r="CZ497" i="7949"/>
  <c r="CX497" i="7949"/>
  <c r="G76" i="7950"/>
  <c r="BQ43" i="2"/>
  <c r="BQ47" i="2"/>
  <c r="CY485" i="7949"/>
  <c r="CX485" i="7949"/>
  <c r="CZ485" i="7949"/>
  <c r="CV485" i="7949"/>
  <c r="CW485" i="7949"/>
  <c r="AQ76" i="7950"/>
  <c r="CU468" i="7949"/>
  <c r="CU491" i="7949"/>
  <c r="DA470" i="7949"/>
  <c r="CU469" i="7949"/>
  <c r="CX484" i="7949"/>
  <c r="CZ484" i="7949"/>
  <c r="CW484" i="7949"/>
  <c r="CY484" i="7949"/>
  <c r="CV484" i="7949"/>
  <c r="CW496" i="7949"/>
  <c r="CY496" i="7949"/>
  <c r="CZ496" i="7949"/>
  <c r="CV496" i="7949"/>
  <c r="CX496" i="7949"/>
  <c r="CZ478" i="7949"/>
  <c r="CY478" i="7949"/>
  <c r="CV478" i="7949"/>
  <c r="CW478" i="7949"/>
  <c r="CX478" i="7949"/>
  <c r="CU475" i="7949"/>
  <c r="CT482" i="7949"/>
  <c r="CU482" i="7949" s="1"/>
  <c r="DA493" i="7949"/>
  <c r="CU492" i="7949"/>
  <c r="CU479" i="7949"/>
  <c r="DA480" i="7949"/>
  <c r="CU480" i="7949" s="1"/>
  <c r="CV483" i="7949"/>
  <c r="CX483" i="7949"/>
  <c r="CW483" i="7949"/>
  <c r="CZ483" i="7949"/>
  <c r="CY483" i="7949"/>
  <c r="CW499" i="7949"/>
  <c r="CV499" i="7949"/>
  <c r="CY499" i="7949"/>
  <c r="CZ499" i="7949"/>
  <c r="CX499" i="7949"/>
  <c r="ER646" i="2"/>
  <c r="EY643" i="2" s="1"/>
  <c r="CY477" i="7949"/>
  <c r="CW477" i="7949"/>
  <c r="CZ477" i="7949"/>
  <c r="CV477" i="7949"/>
  <c r="CX477" i="7949"/>
  <c r="DA487" i="7949"/>
  <c r="CU487" i="7949" s="1"/>
  <c r="CU486" i="7949"/>
  <c r="CY498" i="7949"/>
  <c r="CZ498" i="7949"/>
  <c r="CV498" i="7949"/>
  <c r="CW498" i="7949"/>
  <c r="CX498" i="7949"/>
  <c r="CZ476" i="7949"/>
  <c r="CV476" i="7949"/>
  <c r="CY476" i="7949"/>
  <c r="CX476" i="7949"/>
  <c r="CW476" i="7949"/>
  <c r="CZ451" i="7949"/>
  <c r="CV451" i="7949"/>
  <c r="CY451" i="7949"/>
  <c r="CW451" i="7949"/>
  <c r="CX451" i="7949"/>
  <c r="CW643" i="7949"/>
  <c r="CV643" i="7949"/>
  <c r="CZ643" i="7949"/>
  <c r="CY643" i="7949"/>
  <c r="CX643" i="7949"/>
  <c r="DA125" i="7949"/>
  <c r="CU125" i="7949" s="1"/>
  <c r="CU124" i="7949"/>
  <c r="EV757" i="2"/>
  <c r="EW757" i="2" s="1"/>
  <c r="EI765" i="2"/>
  <c r="ES757" i="2"/>
  <c r="ET757" i="2" s="1"/>
  <c r="EY757" i="2"/>
  <c r="EZ757" i="2" s="1"/>
  <c r="AV139" i="7950"/>
  <c r="K139" i="7950"/>
  <c r="DA600" i="7949"/>
  <c r="CU599" i="7949"/>
  <c r="CZ667" i="7949"/>
  <c r="CV667" i="7949"/>
  <c r="CW667" i="7949"/>
  <c r="CX667" i="7949"/>
  <c r="CY667" i="7949"/>
  <c r="AT92" i="7950"/>
  <c r="AU92" i="7950" s="1"/>
  <c r="AR92" i="7950"/>
  <c r="E92" i="7950"/>
  <c r="I92" i="7950"/>
  <c r="G92" i="7950"/>
  <c r="AQ92" i="7950"/>
  <c r="CV630" i="7949"/>
  <c r="CW630" i="7949"/>
  <c r="CY630" i="7949"/>
  <c r="CZ630" i="7949"/>
  <c r="CX630" i="7949"/>
  <c r="K155" i="7950"/>
  <c r="AV155" i="7950"/>
  <c r="CV747" i="7949"/>
  <c r="CY747" i="7949"/>
  <c r="CZ747" i="7949"/>
  <c r="CX747" i="7949"/>
  <c r="CW747" i="7949"/>
  <c r="CZ369" i="7949"/>
  <c r="CW369" i="7949"/>
  <c r="CX369" i="7949"/>
  <c r="CV369" i="7949"/>
  <c r="CY369" i="7949"/>
  <c r="CZ122" i="7949"/>
  <c r="CX122" i="7949"/>
  <c r="CW122" i="7949"/>
  <c r="CV122" i="7949"/>
  <c r="CY122" i="7949"/>
  <c r="CY44" i="7949"/>
  <c r="CW44" i="7949"/>
  <c r="CV44" i="7949"/>
  <c r="CX44" i="7949"/>
  <c r="CZ44" i="7949"/>
  <c r="CX660" i="7949"/>
  <c r="CY660" i="7949"/>
  <c r="CV660" i="7949"/>
  <c r="CZ660" i="7949"/>
  <c r="CW660" i="7949"/>
  <c r="ER908" i="2"/>
  <c r="CX136" i="7949"/>
  <c r="CV136" i="7949"/>
  <c r="CZ136" i="7949"/>
  <c r="CW136" i="7949"/>
  <c r="CY136" i="7949"/>
  <c r="CU356" i="7949"/>
  <c r="CT367" i="7949"/>
  <c r="CU367" i="7949" s="1"/>
  <c r="CX185" i="7949"/>
  <c r="CW185" i="7949"/>
  <c r="CY185" i="7949"/>
  <c r="CZ185" i="7949"/>
  <c r="CV185" i="7949"/>
  <c r="EW197" i="2"/>
  <c r="CV215" i="7949"/>
  <c r="CY215" i="7949"/>
  <c r="CZ215" i="7949"/>
  <c r="CW215" i="7949"/>
  <c r="CX215" i="7949"/>
  <c r="CZ625" i="7949"/>
  <c r="CY625" i="7949"/>
  <c r="CV625" i="7949"/>
  <c r="CX625" i="7949"/>
  <c r="CW625" i="7949"/>
  <c r="CX672" i="7949"/>
  <c r="CV672" i="7949"/>
  <c r="CY672" i="7949"/>
  <c r="CZ672" i="7949"/>
  <c r="CW672" i="7949"/>
  <c r="CZ633" i="7949"/>
  <c r="CY633" i="7949"/>
  <c r="CW633" i="7949"/>
  <c r="CV633" i="7949"/>
  <c r="CX633" i="7949"/>
  <c r="CX712" i="7949"/>
  <c r="CY712" i="7949"/>
  <c r="CV712" i="7949"/>
  <c r="CZ712" i="7949"/>
  <c r="CW712" i="7949"/>
  <c r="CW376" i="7949"/>
  <c r="CZ376" i="7949"/>
  <c r="CX376" i="7949"/>
  <c r="CY376" i="7949"/>
  <c r="CV376" i="7949"/>
  <c r="DA46" i="7949"/>
  <c r="CU45" i="7949"/>
  <c r="CZ89" i="7949"/>
  <c r="CX89" i="7949"/>
  <c r="CW89" i="7949"/>
  <c r="CY89" i="7949"/>
  <c r="CV89" i="7949"/>
  <c r="CT736" i="7949"/>
  <c r="CU736" i="7949" s="1"/>
  <c r="CU725" i="7949"/>
  <c r="DA138" i="7949"/>
  <c r="CU137" i="7949"/>
  <c r="CW320" i="7949"/>
  <c r="CY320" i="7949"/>
  <c r="CV320" i="7949"/>
  <c r="CZ320" i="7949"/>
  <c r="CX320" i="7949"/>
  <c r="CZ152" i="7949"/>
  <c r="CV152" i="7949"/>
  <c r="CX152" i="7949"/>
  <c r="CY152" i="7949"/>
  <c r="CW152" i="7949"/>
  <c r="CY345" i="7949"/>
  <c r="CW345" i="7949"/>
  <c r="CX345" i="7949"/>
  <c r="CV345" i="7949"/>
  <c r="CZ345" i="7949"/>
  <c r="CZ614" i="7949"/>
  <c r="CW614" i="7949"/>
  <c r="CV614" i="7949"/>
  <c r="CY614" i="7949"/>
  <c r="CX614" i="7949"/>
  <c r="CV705" i="7949"/>
  <c r="CX705" i="7949"/>
  <c r="CY705" i="7949"/>
  <c r="CZ705" i="7949"/>
  <c r="CW705" i="7949"/>
  <c r="ES476" i="2"/>
  <c r="ER482" i="2"/>
  <c r="DA187" i="7949"/>
  <c r="CU187" i="7949" s="1"/>
  <c r="CU186" i="7949"/>
  <c r="CW618" i="7949"/>
  <c r="CX618" i="7949"/>
  <c r="CY618" i="7949"/>
  <c r="CV618" i="7949"/>
  <c r="CZ618" i="7949"/>
  <c r="CV445" i="7949"/>
  <c r="CZ445" i="7949"/>
  <c r="CW445" i="7949"/>
  <c r="CY445" i="7949"/>
  <c r="CX445" i="7949"/>
  <c r="K127" i="7950"/>
  <c r="AV127" i="7950"/>
  <c r="CW387" i="7949"/>
  <c r="CV387" i="7949"/>
  <c r="CZ387" i="7949"/>
  <c r="CX387" i="7949"/>
  <c r="CY387" i="7949"/>
  <c r="CU216" i="7949"/>
  <c r="DA217" i="7949"/>
  <c r="CU217" i="7949" s="1"/>
  <c r="CU626" i="7949"/>
  <c r="DA627" i="7949"/>
  <c r="CU627" i="7949" s="1"/>
  <c r="CV671" i="7949"/>
  <c r="CW671" i="7949"/>
  <c r="CX671" i="7949"/>
  <c r="CZ671" i="7949"/>
  <c r="CY671" i="7949"/>
  <c r="CT734" i="7949"/>
  <c r="CU734" i="7949" s="1"/>
  <c r="CU723" i="7949"/>
  <c r="CX402" i="7949"/>
  <c r="CV402" i="7949"/>
  <c r="CW402" i="7949"/>
  <c r="CZ402" i="7949"/>
  <c r="CY402" i="7949"/>
  <c r="CV101" i="7949"/>
  <c r="CY101" i="7949"/>
  <c r="CX101" i="7949"/>
  <c r="CZ101" i="7949"/>
  <c r="CW101" i="7949"/>
  <c r="CU355" i="7949"/>
  <c r="CT366" i="7949"/>
  <c r="CU366" i="7949" s="1"/>
  <c r="ET173" i="2"/>
  <c r="CZ78" i="7949"/>
  <c r="CW78" i="7949"/>
  <c r="CX78" i="7949"/>
  <c r="CV78" i="7949"/>
  <c r="CY78" i="7949"/>
  <c r="CZ714" i="7949"/>
  <c r="CV714" i="7949"/>
  <c r="CX714" i="7949"/>
  <c r="CW714" i="7949"/>
  <c r="CY714" i="7949"/>
  <c r="CY343" i="7949"/>
  <c r="CW343" i="7949"/>
  <c r="CX343" i="7949"/>
  <c r="CV343" i="7949"/>
  <c r="CZ343" i="7949"/>
  <c r="ER644" i="2"/>
  <c r="ES643" i="2" s="1"/>
  <c r="DA322" i="7949"/>
  <c r="CU321" i="7949"/>
  <c r="CU175" i="7949"/>
  <c r="DA176" i="7949"/>
  <c r="CU176" i="7949" s="1"/>
  <c r="DA154" i="7949"/>
  <c r="CU154" i="7949" s="1"/>
  <c r="CU153" i="7949"/>
  <c r="ER902" i="2"/>
  <c r="EY898" i="2"/>
  <c r="EY899" i="2" s="1"/>
  <c r="CU615" i="7949"/>
  <c r="DA616" i="7949"/>
  <c r="CU616" i="7949" s="1"/>
  <c r="ES187" i="2"/>
  <c r="ER193" i="2"/>
  <c r="ES193" i="2" s="1"/>
  <c r="CU706" i="7949"/>
  <c r="DA707" i="7949"/>
  <c r="CX447" i="7949"/>
  <c r="CW447" i="7949"/>
  <c r="CV447" i="7949"/>
  <c r="CZ447" i="7949"/>
  <c r="CY447" i="7949"/>
  <c r="EX208" i="2"/>
  <c r="ET208" i="2"/>
  <c r="EW208" i="2"/>
  <c r="ER483" i="2"/>
  <c r="ES477" i="2"/>
  <c r="CU629" i="7949"/>
  <c r="CT640" i="7949"/>
  <c r="CU640" i="7949" s="1"/>
  <c r="CV342" i="7949"/>
  <c r="CW342" i="7949"/>
  <c r="CY342" i="7949"/>
  <c r="CZ342" i="7949"/>
  <c r="CX342" i="7949"/>
  <c r="CV390" i="7949"/>
  <c r="CX390" i="7949"/>
  <c r="CW390" i="7949"/>
  <c r="CZ390" i="7949"/>
  <c r="CY390" i="7949"/>
  <c r="CW699" i="7949"/>
  <c r="CX699" i="7949"/>
  <c r="CV699" i="7949"/>
  <c r="CY699" i="7949"/>
  <c r="CZ699" i="7949"/>
  <c r="CW401" i="7949"/>
  <c r="CV401" i="7949"/>
  <c r="CZ401" i="7949"/>
  <c r="CY401" i="7949"/>
  <c r="CX401" i="7949"/>
  <c r="CV653" i="7949"/>
  <c r="CW653" i="7949"/>
  <c r="CZ653" i="7949"/>
  <c r="CY653" i="7949"/>
  <c r="CX653" i="7949"/>
  <c r="CV394" i="7949"/>
  <c r="CX394" i="7949"/>
  <c r="CY394" i="7949"/>
  <c r="CW394" i="7949"/>
  <c r="CZ394" i="7949"/>
  <c r="DA103" i="7949"/>
  <c r="CU102" i="7949"/>
  <c r="CW344" i="7949"/>
  <c r="CZ344" i="7949"/>
  <c r="CV344" i="7949"/>
  <c r="CX344" i="7949"/>
  <c r="CY344" i="7949"/>
  <c r="ES179" i="2"/>
  <c r="ER185" i="2"/>
  <c r="ET182" i="2"/>
  <c r="EX182" i="2"/>
  <c r="EW182" i="2"/>
  <c r="CY769" i="7949"/>
  <c r="CZ769" i="7949"/>
  <c r="CV769" i="7949"/>
  <c r="CX769" i="7949"/>
  <c r="CW769" i="7949"/>
  <c r="CT365" i="7949"/>
  <c r="CU365" i="7949" s="1"/>
  <c r="CU354" i="7949"/>
  <c r="CZ654" i="7949"/>
  <c r="CW654" i="7949"/>
  <c r="CY654" i="7949"/>
  <c r="CX654" i="7949"/>
  <c r="CV654" i="7949"/>
  <c r="DA338" i="7949"/>
  <c r="CU337" i="7949"/>
  <c r="CV642" i="7949"/>
  <c r="CY642" i="7949"/>
  <c r="CW642" i="7949"/>
  <c r="CX642" i="7949"/>
  <c r="CZ642" i="7949"/>
  <c r="ES505" i="2"/>
  <c r="ER907" i="2"/>
  <c r="CV458" i="7949"/>
  <c r="CY458" i="7949"/>
  <c r="CX458" i="7949"/>
  <c r="CZ458" i="7949"/>
  <c r="CW458" i="7949"/>
  <c r="CT86" i="7949"/>
  <c r="CU86" i="7949" s="1"/>
  <c r="CU75" i="7949"/>
  <c r="CZ711" i="7949"/>
  <c r="CX711" i="7949"/>
  <c r="CY711" i="7949"/>
  <c r="CV711" i="7949"/>
  <c r="CW711" i="7949"/>
  <c r="ES475" i="2"/>
  <c r="ER481" i="2"/>
  <c r="ER186" i="2"/>
  <c r="ES180" i="2"/>
  <c r="CT364" i="7949"/>
  <c r="CU364" i="7949" s="1"/>
  <c r="CU353" i="7949"/>
  <c r="CZ383" i="7949"/>
  <c r="CY383" i="7949"/>
  <c r="CW383" i="7949"/>
  <c r="CV383" i="7949"/>
  <c r="CX383" i="7949"/>
  <c r="CU710" i="7949"/>
  <c r="CT721" i="7949"/>
  <c r="CV727" i="7949"/>
  <c r="CY727" i="7949"/>
  <c r="CX727" i="7949"/>
  <c r="CW727" i="7949"/>
  <c r="CZ727" i="7949"/>
  <c r="CZ395" i="7949"/>
  <c r="CY395" i="7949"/>
  <c r="CX395" i="7949"/>
  <c r="CW395" i="7949"/>
  <c r="CV395" i="7949"/>
  <c r="CX347" i="7949"/>
  <c r="CW347" i="7949"/>
  <c r="CV347" i="7949"/>
  <c r="CY347" i="7949"/>
  <c r="CZ347" i="7949"/>
  <c r="ES188" i="2"/>
  <c r="ER194" i="2"/>
  <c r="ES194" i="2" s="1"/>
  <c r="DA771" i="7949"/>
  <c r="CU771" i="7949" s="1"/>
  <c r="CU770" i="7949"/>
  <c r="AV48" i="7950"/>
  <c r="K48" i="7950"/>
  <c r="DA691" i="7949"/>
  <c r="CU690" i="7949"/>
  <c r="DA656" i="7949"/>
  <c r="CU655" i="7949"/>
  <c r="CW193" i="7949"/>
  <c r="CZ193" i="7949"/>
  <c r="CX193" i="7949"/>
  <c r="CY193" i="7949"/>
  <c r="CV193" i="7949"/>
  <c r="H58" i="7948"/>
  <c r="K58" i="7948"/>
  <c r="L57" i="7948"/>
  <c r="H57" i="7948"/>
  <c r="K57" i="7948"/>
  <c r="G58" i="7948"/>
  <c r="L58" i="7948"/>
  <c r="G57" i="7948"/>
  <c r="CZ336" i="7949"/>
  <c r="CY336" i="7949"/>
  <c r="CW336" i="7949"/>
  <c r="CX336" i="7949"/>
  <c r="CV336" i="7949"/>
  <c r="CZ170" i="7949"/>
  <c r="CX170" i="7949"/>
  <c r="CV170" i="7949"/>
  <c r="CY170" i="7949"/>
  <c r="CW170" i="7949"/>
  <c r="CU167" i="7949"/>
  <c r="CT178" i="7949"/>
  <c r="CU178" i="7949" s="1"/>
  <c r="CY64" i="7949"/>
  <c r="CX64" i="7949"/>
  <c r="CV64" i="7949"/>
  <c r="CZ64" i="7949"/>
  <c r="CW64" i="7949"/>
  <c r="CW456" i="7949"/>
  <c r="CZ456" i="7949"/>
  <c r="CX456" i="7949"/>
  <c r="CY456" i="7949"/>
  <c r="CV456" i="7949"/>
  <c r="CY388" i="7949"/>
  <c r="CX388" i="7949"/>
  <c r="CW388" i="7949"/>
  <c r="CZ388" i="7949"/>
  <c r="CV388" i="7949"/>
  <c r="CX664" i="7949"/>
  <c r="CY664" i="7949"/>
  <c r="CV664" i="7949"/>
  <c r="CW664" i="7949"/>
  <c r="CZ664" i="7949"/>
  <c r="DA360" i="7949"/>
  <c r="CU359" i="7949"/>
  <c r="EX601" i="2"/>
  <c r="ET601" i="2"/>
  <c r="EW601" i="2"/>
  <c r="ES911" i="2"/>
  <c r="DA349" i="7949"/>
  <c r="CU348" i="7949"/>
  <c r="ER473" i="2"/>
  <c r="EY467" i="2"/>
  <c r="EY468" i="2" s="1"/>
  <c r="CW377" i="7949"/>
  <c r="CY377" i="7949"/>
  <c r="CX377" i="7949"/>
  <c r="CZ377" i="7949"/>
  <c r="CV377" i="7949"/>
  <c r="DA195" i="7949"/>
  <c r="CU194" i="7949"/>
  <c r="CX713" i="7949"/>
  <c r="CZ713" i="7949"/>
  <c r="CY713" i="7949"/>
  <c r="CW713" i="7949"/>
  <c r="CV713" i="7949"/>
  <c r="CY330" i="7949"/>
  <c r="CX330" i="7949"/>
  <c r="CV330" i="7949"/>
  <c r="CZ330" i="7949"/>
  <c r="CW330" i="7949"/>
  <c r="CY181" i="7949"/>
  <c r="CV181" i="7949"/>
  <c r="CW181" i="7949"/>
  <c r="CX181" i="7949"/>
  <c r="CZ181" i="7949"/>
  <c r="CY156" i="7949"/>
  <c r="CZ156" i="7949"/>
  <c r="CW156" i="7949"/>
  <c r="CX156" i="7949"/>
  <c r="CV156" i="7949"/>
  <c r="EW170" i="2"/>
  <c r="ET170" i="2"/>
  <c r="EX170" i="2"/>
  <c r="CZ677" i="7949"/>
  <c r="CX677" i="7949"/>
  <c r="CW677" i="7949"/>
  <c r="CY677" i="7949"/>
  <c r="CV677" i="7949"/>
  <c r="EW172" i="2"/>
  <c r="CV738" i="7949"/>
  <c r="CX738" i="7949"/>
  <c r="CW738" i="7949"/>
  <c r="CY738" i="7949"/>
  <c r="CZ738" i="7949"/>
  <c r="CT733" i="7949"/>
  <c r="CU733" i="7949" s="1"/>
  <c r="CU722" i="7949"/>
  <c r="DA749" i="7949"/>
  <c r="CU748" i="7949"/>
  <c r="CU370" i="7949"/>
  <c r="DA371" i="7949"/>
  <c r="CY358" i="7949"/>
  <c r="CX358" i="7949"/>
  <c r="CZ358" i="7949"/>
  <c r="CW358" i="7949"/>
  <c r="CV358" i="7949"/>
  <c r="EX598" i="2"/>
  <c r="EW598" i="2"/>
  <c r="ET598" i="2"/>
  <c r="CV665" i="7949"/>
  <c r="CW665" i="7949"/>
  <c r="CZ665" i="7949"/>
  <c r="CY665" i="7949"/>
  <c r="CX665" i="7949"/>
  <c r="CV123" i="7949"/>
  <c r="CW123" i="7949"/>
  <c r="CX123" i="7949"/>
  <c r="CZ123" i="7949"/>
  <c r="CY123" i="7949"/>
  <c r="EE664" i="2"/>
  <c r="EI664" i="2" s="1"/>
  <c r="EJ664" i="2" s="1"/>
  <c r="EK664" i="2" s="1"/>
  <c r="CW598" i="7949"/>
  <c r="CX598" i="7949"/>
  <c r="CZ598" i="7949"/>
  <c r="CV598" i="7949"/>
  <c r="CY598" i="7949"/>
  <c r="ER95" i="2"/>
  <c r="EY92" i="2"/>
  <c r="EY93" i="2" s="1"/>
  <c r="DA379" i="7949"/>
  <c r="CU378" i="7949"/>
  <c r="CU724" i="7949"/>
  <c r="CT735" i="7949"/>
  <c r="CU735" i="7949" s="1"/>
  <c r="CT352" i="7949"/>
  <c r="CU341" i="7949"/>
  <c r="CZ641" i="7949"/>
  <c r="CX641" i="7949"/>
  <c r="CV641" i="7949"/>
  <c r="CY641" i="7949"/>
  <c r="CW641" i="7949"/>
  <c r="ES498" i="2"/>
  <c r="EE660" i="2"/>
  <c r="EI660" i="2" s="1"/>
  <c r="EJ660" i="2" s="1"/>
  <c r="EK660" i="2" s="1"/>
  <c r="CU678" i="7949"/>
  <c r="DA679" i="7949"/>
  <c r="CU679" i="7949" s="1"/>
  <c r="DA718" i="7949"/>
  <c r="CU717" i="7949"/>
  <c r="ES178" i="2"/>
  <c r="ER184" i="2"/>
  <c r="CU739" i="7949"/>
  <c r="DA740" i="7949"/>
  <c r="EY95" i="2" l="1"/>
  <c r="EY96" i="2" s="1"/>
  <c r="ER62" i="2"/>
  <c r="EJ765" i="2"/>
  <c r="EK765" i="2" s="1"/>
  <c r="BQ152" i="2" s="1"/>
  <c r="AZ85" i="2"/>
  <c r="ER89" i="2"/>
  <c r="ES89" i="2" s="1"/>
  <c r="ET89" i="2" s="1"/>
  <c r="AV81" i="2"/>
  <c r="AV87" i="2"/>
  <c r="AZ82" i="2"/>
  <c r="ET172" i="2"/>
  <c r="ET197" i="2"/>
  <c r="EY613" i="2"/>
  <c r="EX175" i="2"/>
  <c r="ES93" i="2"/>
  <c r="AV84" i="2"/>
  <c r="AZ78" i="2"/>
  <c r="AZ77" i="2"/>
  <c r="ES611" i="2"/>
  <c r="EW611" i="2" s="1"/>
  <c r="AZ76" i="2"/>
  <c r="EX312" i="2"/>
  <c r="EY60" i="2"/>
  <c r="EY61" i="2" s="1"/>
  <c r="EY62" i="2" s="1"/>
  <c r="EY63" i="2" s="1"/>
  <c r="EY64" i="2" s="1"/>
  <c r="CU728" i="7949"/>
  <c r="ER508" i="2"/>
  <c r="CY632" i="7949"/>
  <c r="AV89" i="2"/>
  <c r="AZ69" i="2"/>
  <c r="AZ70" i="2" s="1"/>
  <c r="AZ71" i="2" s="1"/>
  <c r="AZ72" i="2" s="1"/>
  <c r="AZ73" i="2" s="1"/>
  <c r="AZ74" i="2" s="1"/>
  <c r="AZ75" i="2" s="1"/>
  <c r="ES506" i="2"/>
  <c r="ET506" i="2" s="1"/>
  <c r="AZ80" i="2"/>
  <c r="ER501" i="2"/>
  <c r="ES501" i="2" s="1"/>
  <c r="EX501" i="2" s="1"/>
  <c r="ES86" i="2"/>
  <c r="EW86" i="2" s="1"/>
  <c r="ES85" i="2"/>
  <c r="ET85" i="2" s="1"/>
  <c r="ER64" i="2"/>
  <c r="ER70" i="2" s="1"/>
  <c r="ER88" i="2"/>
  <c r="ES88" i="2" s="1"/>
  <c r="EW88" i="2" s="1"/>
  <c r="EJ656" i="2"/>
  <c r="EK656" i="2" s="1"/>
  <c r="BQ148" i="2" s="1"/>
  <c r="EJ655" i="2"/>
  <c r="EK655" i="2" s="1"/>
  <c r="ET175" i="2"/>
  <c r="EX173" i="2"/>
  <c r="EX181" i="2"/>
  <c r="EW181" i="2"/>
  <c r="ER63" i="2"/>
  <c r="ER509" i="2"/>
  <c r="EY508" i="2"/>
  <c r="EY509" i="2" s="1"/>
  <c r="EY53" i="2"/>
  <c r="ET174" i="2"/>
  <c r="EX174" i="2"/>
  <c r="ET207" i="2"/>
  <c r="EX207" i="2"/>
  <c r="ER480" i="2"/>
  <c r="ER486" i="2" s="1"/>
  <c r="EW313" i="2"/>
  <c r="EX313" i="2"/>
  <c r="CV174" i="7949"/>
  <c r="CV631" i="7949"/>
  <c r="CX174" i="7949"/>
  <c r="CW631" i="7949"/>
  <c r="CX631" i="7949"/>
  <c r="CW174" i="7949"/>
  <c r="CZ631" i="7949"/>
  <c r="CZ174" i="7949"/>
  <c r="ET312" i="2"/>
  <c r="EX605" i="2"/>
  <c r="EX602" i="2"/>
  <c r="ET605" i="2"/>
  <c r="ET169" i="2"/>
  <c r="EW169" i="2"/>
  <c r="ET610" i="2"/>
  <c r="ET597" i="2"/>
  <c r="CV644" i="7949"/>
  <c r="EW597" i="2"/>
  <c r="CY644" i="7949"/>
  <c r="CZ644" i="7949"/>
  <c r="EX499" i="2"/>
  <c r="CW644" i="7949"/>
  <c r="EW499" i="2"/>
  <c r="CX689" i="7949"/>
  <c r="CW689" i="7949"/>
  <c r="CY689" i="7949"/>
  <c r="CV689" i="7949"/>
  <c r="EX344" i="2"/>
  <c r="ER387" i="2" s="1"/>
  <c r="ER390" i="2" s="1"/>
  <c r="EX343" i="2"/>
  <c r="ER386" i="2" s="1"/>
  <c r="ER389" i="2" s="1"/>
  <c r="EX599" i="2"/>
  <c r="EW599" i="2"/>
  <c r="EW610" i="2"/>
  <c r="ET602" i="2"/>
  <c r="EX204" i="2"/>
  <c r="EW204" i="2"/>
  <c r="ET204" i="2"/>
  <c r="ES907" i="2"/>
  <c r="ET907" i="2" s="1"/>
  <c r="ES908" i="2"/>
  <c r="EW908" i="2" s="1"/>
  <c r="CZ632" i="7949"/>
  <c r="EW168" i="2"/>
  <c r="CX632" i="7949"/>
  <c r="ET168" i="2"/>
  <c r="CW632" i="7949"/>
  <c r="CX716" i="7949"/>
  <c r="CV716" i="7949"/>
  <c r="CY716" i="7949"/>
  <c r="CZ688" i="7949"/>
  <c r="CX688" i="7949"/>
  <c r="CY688" i="7949"/>
  <c r="CV688" i="7949"/>
  <c r="CZ716" i="7949"/>
  <c r="EW606" i="2"/>
  <c r="EX606" i="2"/>
  <c r="EU347" i="2"/>
  <c r="ER359" i="2" s="1"/>
  <c r="EY379" i="2" s="1"/>
  <c r="EY380" i="2" s="1"/>
  <c r="EY381" i="2" s="1"/>
  <c r="EY382" i="2" s="1"/>
  <c r="EY383" i="2" s="1"/>
  <c r="FA343" i="2"/>
  <c r="ER393" i="2" s="1"/>
  <c r="ER396" i="2" s="1"/>
  <c r="CU168" i="7949"/>
  <c r="CT179" i="7949"/>
  <c r="CU179" i="7949" s="1"/>
  <c r="CY157" i="7949"/>
  <c r="CW157" i="7949"/>
  <c r="CZ157" i="7949"/>
  <c r="CX157" i="7949"/>
  <c r="CV157" i="7949"/>
  <c r="FA344" i="2"/>
  <c r="ER394" i="2" s="1"/>
  <c r="ER397" i="2" s="1"/>
  <c r="EU346" i="2"/>
  <c r="ER358" i="2" s="1"/>
  <c r="EY373" i="2" s="1"/>
  <c r="EY374" i="2" s="1"/>
  <c r="EY375" i="2" s="1"/>
  <c r="EY376" i="2" s="1"/>
  <c r="EY377" i="2" s="1"/>
  <c r="EU344" i="2"/>
  <c r="ER356" i="2" s="1"/>
  <c r="ER362" i="2" s="1"/>
  <c r="ER368" i="2" s="1"/>
  <c r="EU343" i="2"/>
  <c r="ER355" i="2" s="1"/>
  <c r="ER361" i="2" s="1"/>
  <c r="EU345" i="2"/>
  <c r="ER357" i="2" s="1"/>
  <c r="EY367" i="2" s="1"/>
  <c r="EY368" i="2" s="1"/>
  <c r="EY369" i="2" s="1"/>
  <c r="EY370" i="2" s="1"/>
  <c r="EY371" i="2" s="1"/>
  <c r="M111" i="7950"/>
  <c r="AW111" i="7950"/>
  <c r="AX111" i="7950"/>
  <c r="AY111" i="7950"/>
  <c r="AZ111" i="7950"/>
  <c r="CV160" i="7949"/>
  <c r="CW160" i="7949"/>
  <c r="CY160" i="7949"/>
  <c r="CX160" i="7949"/>
  <c r="CZ160" i="7949"/>
  <c r="CT182" i="7949"/>
  <c r="CU182" i="7949" s="1"/>
  <c r="CU171" i="7949"/>
  <c r="CU169" i="7949"/>
  <c r="CT180" i="7949"/>
  <c r="CU180" i="7949" s="1"/>
  <c r="CU163" i="7949"/>
  <c r="DA164" i="7949"/>
  <c r="CX162" i="7949"/>
  <c r="CZ162" i="7949"/>
  <c r="CV162" i="7949"/>
  <c r="CW162" i="7949"/>
  <c r="CY162" i="7949"/>
  <c r="CW158" i="7949"/>
  <c r="CZ158" i="7949"/>
  <c r="CY158" i="7949"/>
  <c r="CV158" i="7949"/>
  <c r="CX158" i="7949"/>
  <c r="CW646" i="7949"/>
  <c r="CY646" i="7949"/>
  <c r="CZ646" i="7949"/>
  <c r="CX646" i="7949"/>
  <c r="CV646" i="7949"/>
  <c r="DA453" i="7949"/>
  <c r="CU453" i="7949" s="1"/>
  <c r="CX453" i="7949" s="1"/>
  <c r="CX764" i="7949"/>
  <c r="CV764" i="7949"/>
  <c r="CW764" i="7949"/>
  <c r="CZ764" i="7949"/>
  <c r="CY764" i="7949"/>
  <c r="DA648" i="7949"/>
  <c r="CU647" i="7949"/>
  <c r="CX635" i="7949"/>
  <c r="CW635" i="7949"/>
  <c r="CZ635" i="7949"/>
  <c r="CY635" i="7949"/>
  <c r="CV635" i="7949"/>
  <c r="CV763" i="7949"/>
  <c r="CZ763" i="7949"/>
  <c r="CY763" i="7949"/>
  <c r="CX763" i="7949"/>
  <c r="CW763" i="7949"/>
  <c r="CU636" i="7949"/>
  <c r="DA637" i="7949"/>
  <c r="DA757" i="7949"/>
  <c r="CU757" i="7949" s="1"/>
  <c r="CU756" i="7949"/>
  <c r="CX755" i="7949"/>
  <c r="CV755" i="7949"/>
  <c r="CZ755" i="7949"/>
  <c r="CY755" i="7949"/>
  <c r="CW755" i="7949"/>
  <c r="AV64" i="7950"/>
  <c r="AW64" i="7950" s="1"/>
  <c r="ES903" i="2"/>
  <c r="EX903" i="2" s="1"/>
  <c r="CZ57" i="7949"/>
  <c r="CV57" i="7949"/>
  <c r="CY57" i="7949"/>
  <c r="CY81" i="7949"/>
  <c r="CX81" i="7949"/>
  <c r="CV81" i="7949"/>
  <c r="CW81" i="7949"/>
  <c r="CZ81" i="7949"/>
  <c r="CU82" i="7949"/>
  <c r="DA83" i="7949"/>
  <c r="CY111" i="7949"/>
  <c r="CV111" i="7949"/>
  <c r="CW111" i="7949"/>
  <c r="CX111" i="7949"/>
  <c r="CZ111" i="7949"/>
  <c r="CY110" i="7949"/>
  <c r="CZ110" i="7949"/>
  <c r="CX110" i="7949"/>
  <c r="CW110" i="7949"/>
  <c r="CV110" i="7949"/>
  <c r="CX57" i="7949"/>
  <c r="EX89" i="2"/>
  <c r="EW89" i="2"/>
  <c r="CV65" i="7949"/>
  <c r="CX65" i="7949"/>
  <c r="CZ65" i="7949"/>
  <c r="CW65" i="7949"/>
  <c r="CY65" i="7949"/>
  <c r="CW68" i="7949"/>
  <c r="CV68" i="7949"/>
  <c r="CZ68" i="7949"/>
  <c r="CY68" i="7949"/>
  <c r="CX68" i="7949"/>
  <c r="CV58" i="7949"/>
  <c r="CW58" i="7949"/>
  <c r="CX58" i="7949"/>
  <c r="CZ58" i="7949"/>
  <c r="CY58" i="7949"/>
  <c r="CT90" i="7949"/>
  <c r="CU90" i="7949" s="1"/>
  <c r="CU79" i="7949"/>
  <c r="DA60" i="7949"/>
  <c r="CU59" i="7949"/>
  <c r="CV92" i="7949"/>
  <c r="CZ92" i="7949"/>
  <c r="CW92" i="7949"/>
  <c r="CX92" i="7949"/>
  <c r="CY92" i="7949"/>
  <c r="CZ66" i="7949"/>
  <c r="CV66" i="7949"/>
  <c r="CY66" i="7949"/>
  <c r="CX66" i="7949"/>
  <c r="CW66" i="7949"/>
  <c r="DA94" i="7949"/>
  <c r="CU93" i="7949"/>
  <c r="CU77" i="7949"/>
  <c r="CT88" i="7949"/>
  <c r="CU88" i="7949" s="1"/>
  <c r="CX70" i="7949"/>
  <c r="CV70" i="7949"/>
  <c r="CY70" i="7949"/>
  <c r="CW70" i="7949"/>
  <c r="CZ70" i="7949"/>
  <c r="DA72" i="7949"/>
  <c r="CU71" i="7949"/>
  <c r="CU76" i="7949"/>
  <c r="CT87" i="7949"/>
  <c r="CU87" i="7949" s="1"/>
  <c r="CW118" i="7949"/>
  <c r="CV118" i="7949"/>
  <c r="CX118" i="7949"/>
  <c r="CY118" i="7949"/>
  <c r="CZ118" i="7949"/>
  <c r="CW117" i="7949"/>
  <c r="CZ117" i="7949"/>
  <c r="CX117" i="7949"/>
  <c r="CY117" i="7949"/>
  <c r="CV117" i="7949"/>
  <c r="EY651" i="2"/>
  <c r="EZ651" i="2" s="1"/>
  <c r="EV651" i="2"/>
  <c r="EW651" i="2" s="1"/>
  <c r="ES95" i="2"/>
  <c r="ET95" i="2" s="1"/>
  <c r="ET611" i="2"/>
  <c r="EX611" i="2"/>
  <c r="EY614" i="2"/>
  <c r="ES614" i="2" s="1"/>
  <c r="ES613" i="2"/>
  <c r="CW426" i="7949"/>
  <c r="CY426" i="7949"/>
  <c r="CV426" i="7949"/>
  <c r="CX426" i="7949"/>
  <c r="CU428" i="7949"/>
  <c r="DA429" i="7949"/>
  <c r="CX427" i="7949"/>
  <c r="CZ427" i="7949"/>
  <c r="CY427" i="7949"/>
  <c r="CV427" i="7949"/>
  <c r="CW427" i="7949"/>
  <c r="AV76" i="7950"/>
  <c r="AY76" i="7950" s="1"/>
  <c r="DA441" i="7949"/>
  <c r="CU440" i="7949"/>
  <c r="CZ435" i="7949"/>
  <c r="CX435" i="7949"/>
  <c r="CW435" i="7949"/>
  <c r="CY435" i="7949"/>
  <c r="CV435" i="7949"/>
  <c r="CZ439" i="7949"/>
  <c r="CW439" i="7949"/>
  <c r="CX439" i="7949"/>
  <c r="CY439" i="7949"/>
  <c r="CV439" i="7949"/>
  <c r="CU446" i="7949"/>
  <c r="CT457" i="7949"/>
  <c r="CU457" i="7949" s="1"/>
  <c r="DA414" i="7949"/>
  <c r="CU413" i="7949"/>
  <c r="CW412" i="7949"/>
  <c r="CX412" i="7949"/>
  <c r="CZ412" i="7949"/>
  <c r="CY412" i="7949"/>
  <c r="CV412" i="7949"/>
  <c r="CU462" i="7949"/>
  <c r="DA463" i="7949"/>
  <c r="CZ437" i="7949"/>
  <c r="CV437" i="7949"/>
  <c r="CX437" i="7949"/>
  <c r="CY437" i="7949"/>
  <c r="CW437" i="7949"/>
  <c r="CX461" i="7949"/>
  <c r="CY461" i="7949"/>
  <c r="CW461" i="7949"/>
  <c r="CZ461" i="7949"/>
  <c r="CV461" i="7949"/>
  <c r="CU448" i="7949"/>
  <c r="CT459" i="7949"/>
  <c r="CU459" i="7949" s="1"/>
  <c r="CV411" i="7949"/>
  <c r="CY411" i="7949"/>
  <c r="CZ411" i="7949"/>
  <c r="CX411" i="7949"/>
  <c r="CW411" i="7949"/>
  <c r="CT444" i="7949"/>
  <c r="CU433" i="7949"/>
  <c r="EV652" i="2"/>
  <c r="EW652" i="2" s="1"/>
  <c r="CX422" i="7949"/>
  <c r="CW422" i="7949"/>
  <c r="CV422" i="7949"/>
  <c r="CY422" i="7949"/>
  <c r="CZ422" i="7949"/>
  <c r="EY652" i="2"/>
  <c r="EZ652" i="2" s="1"/>
  <c r="EY645" i="2"/>
  <c r="EZ645" i="2" s="1"/>
  <c r="EV648" i="2"/>
  <c r="EW648" i="2" s="1"/>
  <c r="CT398" i="7949"/>
  <c r="DG400" i="7949" s="1"/>
  <c r="EV647" i="2"/>
  <c r="EW647" i="2" s="1"/>
  <c r="EY648" i="2"/>
  <c r="EZ648" i="2" s="1"/>
  <c r="EV644" i="2"/>
  <c r="EW644" i="2" s="1"/>
  <c r="EV646" i="2"/>
  <c r="EW646" i="2" s="1"/>
  <c r="EV650" i="2"/>
  <c r="EW650" i="2" s="1"/>
  <c r="EV645" i="2"/>
  <c r="EW645" i="2" s="1"/>
  <c r="EY647" i="2"/>
  <c r="EZ647" i="2" s="1"/>
  <c r="EJ766" i="2"/>
  <c r="EK766" i="2" s="1"/>
  <c r="BQ151" i="2"/>
  <c r="CY480" i="7949"/>
  <c r="CW480" i="7949"/>
  <c r="CV480" i="7949"/>
  <c r="CZ480" i="7949"/>
  <c r="CX480" i="7949"/>
  <c r="CY479" i="7949"/>
  <c r="CV479" i="7949"/>
  <c r="CW479" i="7949"/>
  <c r="CX479" i="7949"/>
  <c r="CZ479" i="7949"/>
  <c r="CW468" i="7949"/>
  <c r="CV468" i="7949"/>
  <c r="CZ468" i="7949"/>
  <c r="CY468" i="7949"/>
  <c r="CX468" i="7949"/>
  <c r="CW491" i="7949"/>
  <c r="CV491" i="7949"/>
  <c r="CX491" i="7949"/>
  <c r="CY491" i="7949"/>
  <c r="CZ491" i="7949"/>
  <c r="EY644" i="2"/>
  <c r="EZ644" i="2" s="1"/>
  <c r="CY492" i="7949"/>
  <c r="CZ492" i="7949"/>
  <c r="CX492" i="7949"/>
  <c r="CW492" i="7949"/>
  <c r="CV492" i="7949"/>
  <c r="EY646" i="2"/>
  <c r="EZ646" i="2" s="1"/>
  <c r="DA494" i="7949"/>
  <c r="CU494" i="7949" s="1"/>
  <c r="CU493" i="7949"/>
  <c r="EY650" i="2"/>
  <c r="EZ650" i="2" s="1"/>
  <c r="CX482" i="7949"/>
  <c r="CZ482" i="7949"/>
  <c r="CW482" i="7949"/>
  <c r="CV482" i="7949"/>
  <c r="CY482" i="7949"/>
  <c r="CW486" i="7949"/>
  <c r="CY486" i="7949"/>
  <c r="CX486" i="7949"/>
  <c r="CV486" i="7949"/>
  <c r="CZ486" i="7949"/>
  <c r="CX475" i="7949"/>
  <c r="CZ475" i="7949"/>
  <c r="CY475" i="7949"/>
  <c r="CV475" i="7949"/>
  <c r="CW475" i="7949"/>
  <c r="CZ469" i="7949"/>
  <c r="CX469" i="7949"/>
  <c r="CV469" i="7949"/>
  <c r="CY469" i="7949"/>
  <c r="CW469" i="7949"/>
  <c r="ES92" i="2"/>
  <c r="ET92" i="2" s="1"/>
  <c r="EV653" i="2"/>
  <c r="EW653" i="2" s="1"/>
  <c r="CX487" i="7949"/>
  <c r="CV487" i="7949"/>
  <c r="CZ487" i="7949"/>
  <c r="CW487" i="7949"/>
  <c r="CY487" i="7949"/>
  <c r="DA471" i="7949"/>
  <c r="CU470" i="7949"/>
  <c r="CY722" i="7949"/>
  <c r="CV722" i="7949"/>
  <c r="CZ722" i="7949"/>
  <c r="CW722" i="7949"/>
  <c r="CX722" i="7949"/>
  <c r="ER479" i="2"/>
  <c r="ES473" i="2"/>
  <c r="ET194" i="2"/>
  <c r="EX194" i="2"/>
  <c r="EW194" i="2"/>
  <c r="CV366" i="7949"/>
  <c r="CZ366" i="7949"/>
  <c r="CX366" i="7949"/>
  <c r="CY366" i="7949"/>
  <c r="CW366" i="7949"/>
  <c r="DA601" i="7949"/>
  <c r="CU600" i="7949"/>
  <c r="CX678" i="7949"/>
  <c r="CV678" i="7949"/>
  <c r="CY678" i="7949"/>
  <c r="CZ678" i="7949"/>
  <c r="CW678" i="7949"/>
  <c r="CX733" i="7949"/>
  <c r="CZ733" i="7949"/>
  <c r="CY733" i="7949"/>
  <c r="CV733" i="7949"/>
  <c r="CW733" i="7949"/>
  <c r="CX348" i="7949"/>
  <c r="CY348" i="7949"/>
  <c r="CW348" i="7949"/>
  <c r="CZ348" i="7949"/>
  <c r="CV348" i="7949"/>
  <c r="CV359" i="7949"/>
  <c r="CZ359" i="7949"/>
  <c r="CW359" i="7949"/>
  <c r="CY359" i="7949"/>
  <c r="CX359" i="7949"/>
  <c r="ET474" i="2"/>
  <c r="EX474" i="2"/>
  <c r="EW474" i="2"/>
  <c r="CZ690" i="7949"/>
  <c r="CW690" i="7949"/>
  <c r="CY690" i="7949"/>
  <c r="CV690" i="7949"/>
  <c r="CX690" i="7949"/>
  <c r="EW188" i="2"/>
  <c r="ET188" i="2"/>
  <c r="EX188" i="2"/>
  <c r="CX364" i="7949"/>
  <c r="CW364" i="7949"/>
  <c r="CZ364" i="7949"/>
  <c r="CV364" i="7949"/>
  <c r="CY364" i="7949"/>
  <c r="ES186" i="2"/>
  <c r="ER192" i="2"/>
  <c r="ES192" i="2" s="1"/>
  <c r="ER489" i="2"/>
  <c r="ES483" i="2"/>
  <c r="ER906" i="2"/>
  <c r="ES906" i="2" s="1"/>
  <c r="ES902" i="2"/>
  <c r="CW355" i="7949"/>
  <c r="CZ355" i="7949"/>
  <c r="CY355" i="7949"/>
  <c r="CX355" i="7949"/>
  <c r="CV355" i="7949"/>
  <c r="CV216" i="7949"/>
  <c r="CX216" i="7949"/>
  <c r="CY216" i="7949"/>
  <c r="CZ216" i="7949"/>
  <c r="CW216" i="7949"/>
  <c r="CV186" i="7949"/>
  <c r="CX186" i="7949"/>
  <c r="CY186" i="7949"/>
  <c r="CW186" i="7949"/>
  <c r="CZ186" i="7949"/>
  <c r="CX356" i="7949"/>
  <c r="CY356" i="7949"/>
  <c r="CW356" i="7949"/>
  <c r="CZ356" i="7949"/>
  <c r="CV356" i="7949"/>
  <c r="CY452" i="7949"/>
  <c r="CZ452" i="7949"/>
  <c r="CX452" i="7949"/>
  <c r="CW452" i="7949"/>
  <c r="CV452" i="7949"/>
  <c r="ET476" i="2"/>
  <c r="EX476" i="2"/>
  <c r="EW476" i="2"/>
  <c r="DA741" i="7949"/>
  <c r="CU741" i="7949" s="1"/>
  <c r="CU740" i="7949"/>
  <c r="EY54" i="2"/>
  <c r="EY55" i="2" s="1"/>
  <c r="ER60" i="2"/>
  <c r="CU349" i="7949"/>
  <c r="DA350" i="7949"/>
  <c r="CU350" i="7949" s="1"/>
  <c r="CU360" i="7949"/>
  <c r="DA361" i="7949"/>
  <c r="CU361" i="7949" s="1"/>
  <c r="DA692" i="7949"/>
  <c r="CU691" i="7949"/>
  <c r="ES481" i="2"/>
  <c r="ER487" i="2"/>
  <c r="CY354" i="7949"/>
  <c r="CV354" i="7949"/>
  <c r="CX354" i="7949"/>
  <c r="CW354" i="7949"/>
  <c r="CZ354" i="7949"/>
  <c r="CY153" i="7949"/>
  <c r="CW153" i="7949"/>
  <c r="CX153" i="7949"/>
  <c r="CZ153" i="7949"/>
  <c r="CV153" i="7949"/>
  <c r="CY187" i="7949"/>
  <c r="CZ187" i="7949"/>
  <c r="CX187" i="7949"/>
  <c r="CW187" i="7949"/>
  <c r="CV187" i="7949"/>
  <c r="ER68" i="2"/>
  <c r="EX904" i="2"/>
  <c r="EW904" i="2"/>
  <c r="ET904" i="2"/>
  <c r="M139" i="7950"/>
  <c r="AX139" i="7950"/>
  <c r="AZ139" i="7950"/>
  <c r="AW139" i="7950"/>
  <c r="AY139" i="7950"/>
  <c r="CX724" i="7949"/>
  <c r="CV724" i="7949"/>
  <c r="CW724" i="7949"/>
  <c r="CZ724" i="7949"/>
  <c r="CY724" i="7949"/>
  <c r="EX180" i="2"/>
  <c r="ET180" i="2"/>
  <c r="EW180" i="2"/>
  <c r="CW125" i="7949"/>
  <c r="CY125" i="7949"/>
  <c r="CV125" i="7949"/>
  <c r="CX125" i="7949"/>
  <c r="CZ125" i="7949"/>
  <c r="CX739" i="7949"/>
  <c r="CV739" i="7949"/>
  <c r="CZ739" i="7949"/>
  <c r="CW739" i="7949"/>
  <c r="CY739" i="7949"/>
  <c r="CY378" i="7949"/>
  <c r="CX378" i="7949"/>
  <c r="CW378" i="7949"/>
  <c r="CZ378" i="7949"/>
  <c r="CV378" i="7949"/>
  <c r="ET93" i="2"/>
  <c r="EX93" i="2"/>
  <c r="EW93" i="2"/>
  <c r="CX728" i="7949"/>
  <c r="CZ728" i="7949"/>
  <c r="CY728" i="7949"/>
  <c r="CW728" i="7949"/>
  <c r="CV728" i="7949"/>
  <c r="CZ178" i="7949"/>
  <c r="CV178" i="7949"/>
  <c r="CY178" i="7949"/>
  <c r="CW178" i="7949"/>
  <c r="CX178" i="7949"/>
  <c r="ET475" i="2"/>
  <c r="EX475" i="2"/>
  <c r="EW475" i="2"/>
  <c r="CZ365" i="7949"/>
  <c r="CV365" i="7949"/>
  <c r="CW365" i="7949"/>
  <c r="CX365" i="7949"/>
  <c r="CY365" i="7949"/>
  <c r="CW102" i="7949"/>
  <c r="CX102" i="7949"/>
  <c r="CY102" i="7949"/>
  <c r="CZ102" i="7949"/>
  <c r="CV102" i="7949"/>
  <c r="EW193" i="2"/>
  <c r="ET193" i="2"/>
  <c r="EX193" i="2"/>
  <c r="CZ154" i="7949"/>
  <c r="CV154" i="7949"/>
  <c r="CW154" i="7949"/>
  <c r="CY154" i="7949"/>
  <c r="CX154" i="7949"/>
  <c r="ET501" i="2"/>
  <c r="EW501" i="2"/>
  <c r="AV92" i="7950"/>
  <c r="K92" i="7950"/>
  <c r="FA756" i="2"/>
  <c r="ER806" i="2" s="1"/>
  <c r="FA757" i="2"/>
  <c r="ER807" i="2" s="1"/>
  <c r="CZ679" i="7949"/>
  <c r="CV679" i="7949"/>
  <c r="CW679" i="7949"/>
  <c r="CX679" i="7949"/>
  <c r="CY679" i="7949"/>
  <c r="CW353" i="7949"/>
  <c r="CY353" i="7949"/>
  <c r="CZ353" i="7949"/>
  <c r="CV353" i="7949"/>
  <c r="CX353" i="7949"/>
  <c r="CV367" i="7949"/>
  <c r="CX367" i="7949"/>
  <c r="CZ367" i="7949"/>
  <c r="CY367" i="7949"/>
  <c r="CW367" i="7949"/>
  <c r="ES184" i="2"/>
  <c r="ER190" i="2"/>
  <c r="ES190" i="2" s="1"/>
  <c r="DA380" i="7949"/>
  <c r="CU379" i="7949"/>
  <c r="DA372" i="7949"/>
  <c r="CU372" i="7949" s="1"/>
  <c r="CU371" i="7949"/>
  <c r="CU729" i="7949"/>
  <c r="DA730" i="7949"/>
  <c r="CU730" i="7949" s="1"/>
  <c r="CY167" i="7949"/>
  <c r="CX167" i="7949"/>
  <c r="CZ167" i="7949"/>
  <c r="CV167" i="7949"/>
  <c r="CW167" i="7949"/>
  <c r="CU721" i="7949"/>
  <c r="CT732" i="7949"/>
  <c r="CU732" i="7949" s="1"/>
  <c r="CZ75" i="7949"/>
  <c r="CV75" i="7949"/>
  <c r="CX75" i="7949"/>
  <c r="CW75" i="7949"/>
  <c r="CY75" i="7949"/>
  <c r="EW907" i="2"/>
  <c r="ER191" i="2"/>
  <c r="ES191" i="2" s="1"/>
  <c r="ES185" i="2"/>
  <c r="CU103" i="7949"/>
  <c r="DA104" i="7949"/>
  <c r="CU104" i="7949" s="1"/>
  <c r="CU707" i="7949"/>
  <c r="DA708" i="7949"/>
  <c r="CU708" i="7949" s="1"/>
  <c r="ET187" i="2"/>
  <c r="EW187" i="2"/>
  <c r="EX187" i="2"/>
  <c r="CX176" i="7949"/>
  <c r="CW176" i="7949"/>
  <c r="CV176" i="7949"/>
  <c r="CY176" i="7949"/>
  <c r="CZ176" i="7949"/>
  <c r="CV723" i="7949"/>
  <c r="CZ723" i="7949"/>
  <c r="CX723" i="7949"/>
  <c r="CY723" i="7949"/>
  <c r="CW723" i="7949"/>
  <c r="EU756" i="2"/>
  <c r="EU758" i="2"/>
  <c r="ER770" i="2" s="1"/>
  <c r="EU760" i="2"/>
  <c r="ER772" i="2" s="1"/>
  <c r="EU759" i="2"/>
  <c r="ER771" i="2" s="1"/>
  <c r="EU757" i="2"/>
  <c r="ER769" i="2" s="1"/>
  <c r="EY649" i="2"/>
  <c r="EZ649" i="2" s="1"/>
  <c r="CU656" i="7949"/>
  <c r="DA657" i="7949"/>
  <c r="CY217" i="7949"/>
  <c r="CX217" i="7949"/>
  <c r="CV217" i="7949"/>
  <c r="CZ217" i="7949"/>
  <c r="CW217" i="7949"/>
  <c r="ET178" i="2"/>
  <c r="EW178" i="2"/>
  <c r="EX178" i="2"/>
  <c r="ET498" i="2"/>
  <c r="EX498" i="2"/>
  <c r="EW498" i="2"/>
  <c r="CY370" i="7949"/>
  <c r="CW370" i="7949"/>
  <c r="CX370" i="7949"/>
  <c r="CV370" i="7949"/>
  <c r="CZ370" i="7949"/>
  <c r="ET911" i="2"/>
  <c r="EW911" i="2"/>
  <c r="EX911" i="2"/>
  <c r="M48" i="7950"/>
  <c r="AW48" i="7950"/>
  <c r="AX48" i="7950"/>
  <c r="AY48" i="7950"/>
  <c r="AZ48" i="7950"/>
  <c r="CZ710" i="7949"/>
  <c r="CX710" i="7949"/>
  <c r="CV710" i="7949"/>
  <c r="CW710" i="7949"/>
  <c r="CY710" i="7949"/>
  <c r="CX86" i="7949"/>
  <c r="CW86" i="7949"/>
  <c r="CZ86" i="7949"/>
  <c r="CY86" i="7949"/>
  <c r="CV86" i="7949"/>
  <c r="ET505" i="2"/>
  <c r="EW505" i="2"/>
  <c r="EX505" i="2"/>
  <c r="ET179" i="2"/>
  <c r="EW179" i="2"/>
  <c r="EX179" i="2"/>
  <c r="CX640" i="7949"/>
  <c r="CW640" i="7949"/>
  <c r="CY640" i="7949"/>
  <c r="CZ640" i="7949"/>
  <c r="CV640" i="7949"/>
  <c r="CV706" i="7949"/>
  <c r="CY706" i="7949"/>
  <c r="CZ706" i="7949"/>
  <c r="CX706" i="7949"/>
  <c r="CW706" i="7949"/>
  <c r="CZ616" i="7949"/>
  <c r="CY616" i="7949"/>
  <c r="CV616" i="7949"/>
  <c r="CX616" i="7949"/>
  <c r="CW616" i="7949"/>
  <c r="CZ175" i="7949"/>
  <c r="CW175" i="7949"/>
  <c r="CV175" i="7949"/>
  <c r="CX175" i="7949"/>
  <c r="CY175" i="7949"/>
  <c r="ES646" i="2"/>
  <c r="ET646" i="2" s="1"/>
  <c r="ES653" i="2"/>
  <c r="ET653" i="2" s="1"/>
  <c r="ES649" i="2"/>
  <c r="ET649" i="2" s="1"/>
  <c r="ES644" i="2"/>
  <c r="ET644" i="2" s="1"/>
  <c r="ES647" i="2"/>
  <c r="ET647" i="2" s="1"/>
  <c r="ES652" i="2"/>
  <c r="ET652" i="2" s="1"/>
  <c r="ES645" i="2"/>
  <c r="ET645" i="2" s="1"/>
  <c r="ES648" i="2"/>
  <c r="ET648" i="2" s="1"/>
  <c r="ES650" i="2"/>
  <c r="ET650" i="2" s="1"/>
  <c r="ES651" i="2"/>
  <c r="ET651" i="2" s="1"/>
  <c r="CY734" i="7949"/>
  <c r="CZ734" i="7949"/>
  <c r="CX734" i="7949"/>
  <c r="CW734" i="7949"/>
  <c r="CV734" i="7949"/>
  <c r="ES61" i="2"/>
  <c r="ER67" i="2"/>
  <c r="CY45" i="7949"/>
  <c r="CZ45" i="7949"/>
  <c r="CX45" i="7949"/>
  <c r="CW45" i="7949"/>
  <c r="CV45" i="7949"/>
  <c r="EY653" i="2"/>
  <c r="EZ653" i="2" s="1"/>
  <c r="CU195" i="7949"/>
  <c r="DA196" i="7949"/>
  <c r="CU196" i="7949" s="1"/>
  <c r="ES480" i="2"/>
  <c r="EW477" i="2"/>
  <c r="EX477" i="2"/>
  <c r="ET477" i="2"/>
  <c r="EY900" i="2"/>
  <c r="ES900" i="2" s="1"/>
  <c r="ES899" i="2"/>
  <c r="CT363" i="7949"/>
  <c r="CU363" i="7949" s="1"/>
  <c r="CU352" i="7949"/>
  <c r="CZ717" i="7949"/>
  <c r="CX717" i="7949"/>
  <c r="CY717" i="7949"/>
  <c r="CW717" i="7949"/>
  <c r="CV717" i="7949"/>
  <c r="ET502" i="2"/>
  <c r="EW502" i="2"/>
  <c r="EX502" i="2"/>
  <c r="CZ748" i="7949"/>
  <c r="CX748" i="7949"/>
  <c r="CV748" i="7949"/>
  <c r="CW748" i="7949"/>
  <c r="CY748" i="7949"/>
  <c r="EY469" i="2"/>
  <c r="ES468" i="2"/>
  <c r="CY770" i="7949"/>
  <c r="CW770" i="7949"/>
  <c r="CX770" i="7949"/>
  <c r="CZ770" i="7949"/>
  <c r="CV770" i="7949"/>
  <c r="CW337" i="7949"/>
  <c r="CV337" i="7949"/>
  <c r="CZ337" i="7949"/>
  <c r="CY337" i="7949"/>
  <c r="CX337" i="7949"/>
  <c r="CZ629" i="7949"/>
  <c r="CY629" i="7949"/>
  <c r="CX629" i="7949"/>
  <c r="CV629" i="7949"/>
  <c r="CW629" i="7949"/>
  <c r="CZ615" i="7949"/>
  <c r="CY615" i="7949"/>
  <c r="CW615" i="7949"/>
  <c r="CX615" i="7949"/>
  <c r="CV615" i="7949"/>
  <c r="CX321" i="7949"/>
  <c r="CW321" i="7949"/>
  <c r="CV321" i="7949"/>
  <c r="CY321" i="7949"/>
  <c r="CZ321" i="7949"/>
  <c r="CZ627" i="7949"/>
  <c r="CW627" i="7949"/>
  <c r="CX627" i="7949"/>
  <c r="CY627" i="7949"/>
  <c r="CV627" i="7949"/>
  <c r="AX127" i="7950"/>
  <c r="M127" i="7950"/>
  <c r="AW127" i="7950"/>
  <c r="AZ127" i="7950"/>
  <c r="AY127" i="7950"/>
  <c r="CY725" i="7949"/>
  <c r="CZ725" i="7949"/>
  <c r="CW725" i="7949"/>
  <c r="CV725" i="7949"/>
  <c r="CX725" i="7949"/>
  <c r="DA47" i="7949"/>
  <c r="CU46" i="7949"/>
  <c r="ES96" i="2"/>
  <c r="EX756" i="2"/>
  <c r="ER799" i="2" s="1"/>
  <c r="EX757" i="2"/>
  <c r="ER800" i="2" s="1"/>
  <c r="EX891" i="2"/>
  <c r="ER912" i="2" s="1"/>
  <c r="CZ341" i="7949"/>
  <c r="CW341" i="7949"/>
  <c r="CY341" i="7949"/>
  <c r="CX341" i="7949"/>
  <c r="CV341" i="7949"/>
  <c r="DA139" i="7949"/>
  <c r="CU138" i="7949"/>
  <c r="CU718" i="7949"/>
  <c r="DA719" i="7949"/>
  <c r="CU719" i="7949" s="1"/>
  <c r="CZ735" i="7949"/>
  <c r="CY735" i="7949"/>
  <c r="CX735" i="7949"/>
  <c r="CV735" i="7949"/>
  <c r="CW735" i="7949"/>
  <c r="CU749" i="7949"/>
  <c r="DA750" i="7949"/>
  <c r="CU750" i="7949" s="1"/>
  <c r="CX194" i="7949"/>
  <c r="CV194" i="7949"/>
  <c r="CZ194" i="7949"/>
  <c r="CW194" i="7949"/>
  <c r="CY194" i="7949"/>
  <c r="ES467" i="2"/>
  <c r="CV655" i="7949"/>
  <c r="CW655" i="7949"/>
  <c r="CY655" i="7949"/>
  <c r="CZ655" i="7949"/>
  <c r="CX655" i="7949"/>
  <c r="CY771" i="7949"/>
  <c r="CW771" i="7949"/>
  <c r="CZ771" i="7949"/>
  <c r="CX771" i="7949"/>
  <c r="CV771" i="7949"/>
  <c r="DA339" i="7949"/>
  <c r="CU339" i="7949" s="1"/>
  <c r="CU338" i="7949"/>
  <c r="EY389" i="2"/>
  <c r="EY390" i="2" s="1"/>
  <c r="ES898" i="2"/>
  <c r="DA323" i="7949"/>
  <c r="CU322" i="7949"/>
  <c r="CZ626" i="7949"/>
  <c r="CV626" i="7949"/>
  <c r="CY626" i="7949"/>
  <c r="CX626" i="7949"/>
  <c r="CW626" i="7949"/>
  <c r="EV649" i="2"/>
  <c r="EW649" i="2" s="1"/>
  <c r="ER488" i="2"/>
  <c r="ES482" i="2"/>
  <c r="CX137" i="7949"/>
  <c r="CW137" i="7949"/>
  <c r="CY137" i="7949"/>
  <c r="CZ137" i="7949"/>
  <c r="CV137" i="7949"/>
  <c r="CY736" i="7949"/>
  <c r="CZ736" i="7949"/>
  <c r="CW736" i="7949"/>
  <c r="CX736" i="7949"/>
  <c r="CV736" i="7949"/>
  <c r="M155" i="7950"/>
  <c r="AX155" i="7950"/>
  <c r="AY155" i="7950"/>
  <c r="AZ155" i="7950"/>
  <c r="AW155" i="7950"/>
  <c r="CW599" i="7949"/>
  <c r="CZ599" i="7949"/>
  <c r="CY599" i="7949"/>
  <c r="CV599" i="7949"/>
  <c r="CX599" i="7949"/>
  <c r="CX124" i="7949"/>
  <c r="CW124" i="7949"/>
  <c r="CV124" i="7949"/>
  <c r="CY124" i="7949"/>
  <c r="CZ124" i="7949"/>
  <c r="ES62" i="2" l="1"/>
  <c r="ET88" i="2"/>
  <c r="BQ150" i="2"/>
  <c r="BQ146" i="2"/>
  <c r="ES63" i="2"/>
  <c r="EX63" i="2" s="1"/>
  <c r="ES64" i="2"/>
  <c r="EX64" i="2" s="1"/>
  <c r="EW85" i="2"/>
  <c r="EW506" i="2"/>
  <c r="EX506" i="2"/>
  <c r="EX85" i="2"/>
  <c r="EX86" i="2"/>
  <c r="ET86" i="2"/>
  <c r="EY386" i="2"/>
  <c r="EY387" i="2" s="1"/>
  <c r="EX907" i="2"/>
  <c r="ER69" i="2"/>
  <c r="EX88" i="2"/>
  <c r="EY361" i="2"/>
  <c r="EY362" i="2" s="1"/>
  <c r="EY363" i="2" s="1"/>
  <c r="EY364" i="2" s="1"/>
  <c r="EY365" i="2" s="1"/>
  <c r="BQ149" i="2"/>
  <c r="BQ162" i="2"/>
  <c r="BQ191" i="2"/>
  <c r="BQ154" i="2"/>
  <c r="BQ160" i="2"/>
  <c r="BQ156" i="2"/>
  <c r="BQ192" i="2"/>
  <c r="BQ194" i="2"/>
  <c r="BQ189" i="2"/>
  <c r="BQ166" i="2"/>
  <c r="BQ165" i="2"/>
  <c r="BQ186" i="2"/>
  <c r="BQ167" i="2"/>
  <c r="BQ195" i="2"/>
  <c r="BQ169" i="2"/>
  <c r="BQ188" i="2"/>
  <c r="BQ187" i="2"/>
  <c r="BQ159" i="2"/>
  <c r="BQ161" i="2"/>
  <c r="BQ157" i="2"/>
  <c r="BQ163" i="2"/>
  <c r="BQ168" i="2"/>
  <c r="BQ155" i="2"/>
  <c r="BQ190" i="2"/>
  <c r="BQ164" i="2"/>
  <c r="BQ193" i="2"/>
  <c r="BQ158" i="2"/>
  <c r="ES387" i="2"/>
  <c r="ET387" i="2" s="1"/>
  <c r="EY355" i="2"/>
  <c r="EY356" i="2" s="1"/>
  <c r="EY357" i="2" s="1"/>
  <c r="ES509" i="2"/>
  <c r="ES508" i="2"/>
  <c r="EX908" i="2"/>
  <c r="ET908" i="2"/>
  <c r="EY393" i="2"/>
  <c r="EY394" i="2" s="1"/>
  <c r="ES394" i="2" s="1"/>
  <c r="EW903" i="2"/>
  <c r="ER364" i="2"/>
  <c r="ER370" i="2" s="1"/>
  <c r="ES370" i="2" s="1"/>
  <c r="ER365" i="2"/>
  <c r="AW76" i="7950"/>
  <c r="M76" i="7950"/>
  <c r="CV453" i="7949"/>
  <c r="EX95" i="2"/>
  <c r="EW95" i="2"/>
  <c r="EY354" i="2"/>
  <c r="EY396" i="2"/>
  <c r="EY397" i="2" s="1"/>
  <c r="ES397" i="2" s="1"/>
  <c r="CW179" i="7949"/>
  <c r="CV179" i="7949"/>
  <c r="CX179" i="7949"/>
  <c r="CY179" i="7949"/>
  <c r="CZ179" i="7949"/>
  <c r="CV168" i="7949"/>
  <c r="CW168" i="7949"/>
  <c r="CX168" i="7949"/>
  <c r="CY168" i="7949"/>
  <c r="CZ168" i="7949"/>
  <c r="ER363" i="2"/>
  <c r="ER369" i="2" s="1"/>
  <c r="ES369" i="2" s="1"/>
  <c r="AP112" i="7950"/>
  <c r="ET903" i="2"/>
  <c r="CX171" i="7949"/>
  <c r="CW171" i="7949"/>
  <c r="CZ171" i="7949"/>
  <c r="CV171" i="7949"/>
  <c r="CY171" i="7949"/>
  <c r="CW182" i="7949"/>
  <c r="CY182" i="7949"/>
  <c r="CX182" i="7949"/>
  <c r="CV182" i="7949"/>
  <c r="CZ182" i="7949"/>
  <c r="DA165" i="7949"/>
  <c r="CU165" i="7949" s="1"/>
  <c r="CU164" i="7949"/>
  <c r="CV163" i="7949"/>
  <c r="CY163" i="7949"/>
  <c r="CZ163" i="7949"/>
  <c r="CW163" i="7949"/>
  <c r="CX163" i="7949"/>
  <c r="CZ180" i="7949"/>
  <c r="CV180" i="7949"/>
  <c r="CW180" i="7949"/>
  <c r="CY180" i="7949"/>
  <c r="CX180" i="7949"/>
  <c r="CW169" i="7949"/>
  <c r="CV169" i="7949"/>
  <c r="CY169" i="7949"/>
  <c r="CZ169" i="7949"/>
  <c r="CX169" i="7949"/>
  <c r="AZ64" i="7950"/>
  <c r="AY64" i="7950"/>
  <c r="AX64" i="7950"/>
  <c r="M64" i="7950"/>
  <c r="DG399" i="7949"/>
  <c r="DJ399" i="7949" s="1"/>
  <c r="CZ636" i="7949"/>
  <c r="CY636" i="7949"/>
  <c r="CX636" i="7949"/>
  <c r="CV636" i="7949"/>
  <c r="CW636" i="7949"/>
  <c r="CY453" i="7949"/>
  <c r="CY647" i="7949"/>
  <c r="CZ647" i="7949"/>
  <c r="CX647" i="7949"/>
  <c r="CW647" i="7949"/>
  <c r="CV647" i="7949"/>
  <c r="CZ453" i="7949"/>
  <c r="CW453" i="7949"/>
  <c r="DA649" i="7949"/>
  <c r="CU649" i="7949" s="1"/>
  <c r="CU648" i="7949"/>
  <c r="CU637" i="7949"/>
  <c r="DA638" i="7949"/>
  <c r="CU638" i="7949" s="1"/>
  <c r="CY756" i="7949"/>
  <c r="CW756" i="7949"/>
  <c r="CX756" i="7949"/>
  <c r="CV756" i="7949"/>
  <c r="CZ756" i="7949"/>
  <c r="CV757" i="7949"/>
  <c r="CY757" i="7949"/>
  <c r="CX757" i="7949"/>
  <c r="CW757" i="7949"/>
  <c r="CZ757" i="7949"/>
  <c r="AX76" i="7950"/>
  <c r="EX92" i="2"/>
  <c r="CU83" i="7949"/>
  <c r="DA84" i="7949"/>
  <c r="CU84" i="7949" s="1"/>
  <c r="CY82" i="7949"/>
  <c r="CZ82" i="7949"/>
  <c r="CV82" i="7949"/>
  <c r="CX82" i="7949"/>
  <c r="CW82" i="7949"/>
  <c r="AZ76" i="7950"/>
  <c r="AP77" i="7950" s="1"/>
  <c r="EW92" i="2"/>
  <c r="CW59" i="7949"/>
  <c r="CY59" i="7949"/>
  <c r="CZ59" i="7949"/>
  <c r="CX59" i="7949"/>
  <c r="CV59" i="7949"/>
  <c r="CV87" i="7949"/>
  <c r="CW87" i="7949"/>
  <c r="CX87" i="7949"/>
  <c r="CZ87" i="7949"/>
  <c r="CY87" i="7949"/>
  <c r="CU60" i="7949"/>
  <c r="DA61" i="7949"/>
  <c r="CZ76" i="7949"/>
  <c r="CY76" i="7949"/>
  <c r="CW76" i="7949"/>
  <c r="CX76" i="7949"/>
  <c r="CV76" i="7949"/>
  <c r="CZ88" i="7949"/>
  <c r="CX88" i="7949"/>
  <c r="CY88" i="7949"/>
  <c r="CW88" i="7949"/>
  <c r="CV88" i="7949"/>
  <c r="CW79" i="7949"/>
  <c r="CY79" i="7949"/>
  <c r="CZ79" i="7949"/>
  <c r="CX79" i="7949"/>
  <c r="CV79" i="7949"/>
  <c r="CX71" i="7949"/>
  <c r="CW71" i="7949"/>
  <c r="CV71" i="7949"/>
  <c r="CZ71" i="7949"/>
  <c r="CY71" i="7949"/>
  <c r="CW77" i="7949"/>
  <c r="CV77" i="7949"/>
  <c r="CY77" i="7949"/>
  <c r="CZ77" i="7949"/>
  <c r="CX77" i="7949"/>
  <c r="CX90" i="7949"/>
  <c r="CY90" i="7949"/>
  <c r="CZ90" i="7949"/>
  <c r="CW90" i="7949"/>
  <c r="CV90" i="7949"/>
  <c r="DA73" i="7949"/>
  <c r="CU73" i="7949" s="1"/>
  <c r="CU72" i="7949"/>
  <c r="CW93" i="7949"/>
  <c r="CX93" i="7949"/>
  <c r="CY93" i="7949"/>
  <c r="CV93" i="7949"/>
  <c r="CZ93" i="7949"/>
  <c r="CU94" i="7949"/>
  <c r="DA95" i="7949"/>
  <c r="CU95" i="7949" s="1"/>
  <c r="EX613" i="2"/>
  <c r="ET613" i="2"/>
  <c r="EW613" i="2"/>
  <c r="EX614" i="2"/>
  <c r="ET614" i="2"/>
  <c r="EW614" i="2"/>
  <c r="CU429" i="7949"/>
  <c r="DA430" i="7949"/>
  <c r="AP49" i="7950"/>
  <c r="I49" i="7950" s="1"/>
  <c r="CW428" i="7949"/>
  <c r="CY428" i="7949"/>
  <c r="CV428" i="7949"/>
  <c r="CZ428" i="7949"/>
  <c r="CX428" i="7949"/>
  <c r="CV457" i="7949"/>
  <c r="CX457" i="7949"/>
  <c r="CZ457" i="7949"/>
  <c r="CY457" i="7949"/>
  <c r="CW457" i="7949"/>
  <c r="CX446" i="7949"/>
  <c r="CZ446" i="7949"/>
  <c r="CY446" i="7949"/>
  <c r="CV446" i="7949"/>
  <c r="CW446" i="7949"/>
  <c r="CZ440" i="7949"/>
  <c r="CX440" i="7949"/>
  <c r="CV440" i="7949"/>
  <c r="CW440" i="7949"/>
  <c r="CY440" i="7949"/>
  <c r="CU441" i="7949"/>
  <c r="DA442" i="7949"/>
  <c r="CU442" i="7949" s="1"/>
  <c r="CW462" i="7949"/>
  <c r="CY462" i="7949"/>
  <c r="CV462" i="7949"/>
  <c r="CX462" i="7949"/>
  <c r="CZ462" i="7949"/>
  <c r="CY459" i="7949"/>
  <c r="CZ459" i="7949"/>
  <c r="CW459" i="7949"/>
  <c r="CV459" i="7949"/>
  <c r="CX459" i="7949"/>
  <c r="CZ433" i="7949"/>
  <c r="CX433" i="7949"/>
  <c r="CV433" i="7949"/>
  <c r="CY433" i="7949"/>
  <c r="CW433" i="7949"/>
  <c r="CW448" i="7949"/>
  <c r="CY448" i="7949"/>
  <c r="CZ448" i="7949"/>
  <c r="CV448" i="7949"/>
  <c r="CX448" i="7949"/>
  <c r="CU444" i="7949"/>
  <c r="CT455" i="7949"/>
  <c r="CU455" i="7949" s="1"/>
  <c r="CY413" i="7949"/>
  <c r="CZ413" i="7949"/>
  <c r="CX413" i="7949"/>
  <c r="CV413" i="7949"/>
  <c r="CW413" i="7949"/>
  <c r="CU463" i="7949"/>
  <c r="DA464" i="7949"/>
  <c r="CU464" i="7949" s="1"/>
  <c r="DA415" i="7949"/>
  <c r="CU414" i="7949"/>
  <c r="CT213" i="7949"/>
  <c r="DG215" i="7949" s="1"/>
  <c r="EX645" i="2"/>
  <c r="ER688" i="2" s="1"/>
  <c r="ER691" i="2" s="1"/>
  <c r="FA645" i="2"/>
  <c r="ER695" i="2" s="1"/>
  <c r="ER698" i="2" s="1"/>
  <c r="AP140" i="7950"/>
  <c r="E140" i="7950" s="1"/>
  <c r="CT121" i="7949"/>
  <c r="DG123" i="7949" s="1"/>
  <c r="AP156" i="7950"/>
  <c r="E156" i="7950" s="1"/>
  <c r="CW493" i="7949"/>
  <c r="CZ493" i="7949"/>
  <c r="CY493" i="7949"/>
  <c r="CV493" i="7949"/>
  <c r="CX493" i="7949"/>
  <c r="FA644" i="2"/>
  <c r="ER694" i="2" s="1"/>
  <c r="EY694" i="2" s="1"/>
  <c r="EY695" i="2" s="1"/>
  <c r="CW494" i="7949"/>
  <c r="CV494" i="7949"/>
  <c r="CY494" i="7949"/>
  <c r="CX494" i="7949"/>
  <c r="CZ494" i="7949"/>
  <c r="CY470" i="7949"/>
  <c r="CZ470" i="7949"/>
  <c r="CW470" i="7949"/>
  <c r="CV470" i="7949"/>
  <c r="CX470" i="7949"/>
  <c r="CT767" i="7949"/>
  <c r="DG768" i="7949" s="1"/>
  <c r="DA472" i="7949"/>
  <c r="CU471" i="7949"/>
  <c r="ER768" i="2"/>
  <c r="EY767" i="2"/>
  <c r="ES487" i="2"/>
  <c r="ER493" i="2"/>
  <c r="ES493" i="2" s="1"/>
  <c r="EX473" i="2"/>
  <c r="EW473" i="2"/>
  <c r="ET473" i="2"/>
  <c r="ES390" i="2"/>
  <c r="CV338" i="7949"/>
  <c r="CX338" i="7949"/>
  <c r="CY338" i="7949"/>
  <c r="CZ338" i="7949"/>
  <c r="CW338" i="7949"/>
  <c r="CU47" i="7949"/>
  <c r="DA48" i="7949"/>
  <c r="AP128" i="7950"/>
  <c r="DA658" i="7949"/>
  <c r="CU658" i="7949" s="1"/>
  <c r="CU657" i="7949"/>
  <c r="CZ732" i="7949"/>
  <c r="CY732" i="7949"/>
  <c r="CX732" i="7949"/>
  <c r="CW732" i="7949"/>
  <c r="CV732" i="7949"/>
  <c r="CZ729" i="7949"/>
  <c r="CX729" i="7949"/>
  <c r="CW729" i="7949"/>
  <c r="CY729" i="7949"/>
  <c r="CV729" i="7949"/>
  <c r="ER810" i="2"/>
  <c r="EY809" i="2"/>
  <c r="EY810" i="2" s="1"/>
  <c r="ET481" i="2"/>
  <c r="EX481" i="2"/>
  <c r="EW481" i="2"/>
  <c r="CW740" i="7949"/>
  <c r="CV740" i="7949"/>
  <c r="CZ740" i="7949"/>
  <c r="CX740" i="7949"/>
  <c r="CY740" i="7949"/>
  <c r="ES479" i="2"/>
  <c r="ER485" i="2"/>
  <c r="CW46" i="7949"/>
  <c r="CZ46" i="7949"/>
  <c r="CX46" i="7949"/>
  <c r="CY46" i="7949"/>
  <c r="CV46" i="7949"/>
  <c r="CV339" i="7949"/>
  <c r="CZ339" i="7949"/>
  <c r="CY339" i="7949"/>
  <c r="CW339" i="7949"/>
  <c r="CX339" i="7949"/>
  <c r="CW719" i="7949"/>
  <c r="CV719" i="7949"/>
  <c r="CX719" i="7949"/>
  <c r="CZ719" i="7949"/>
  <c r="CY719" i="7949"/>
  <c r="ER915" i="2"/>
  <c r="EY914" i="2"/>
  <c r="ES912" i="2"/>
  <c r="EW96" i="2"/>
  <c r="ET96" i="2"/>
  <c r="EX96" i="2"/>
  <c r="CZ656" i="7949"/>
  <c r="CY656" i="7949"/>
  <c r="CV656" i="7949"/>
  <c r="CX656" i="7949"/>
  <c r="CW656" i="7949"/>
  <c r="CZ721" i="7949"/>
  <c r="CW721" i="7949"/>
  <c r="CY721" i="7949"/>
  <c r="CX721" i="7949"/>
  <c r="CV721" i="7949"/>
  <c r="CY371" i="7949"/>
  <c r="CW371" i="7949"/>
  <c r="CZ371" i="7949"/>
  <c r="CX371" i="7949"/>
  <c r="CV371" i="7949"/>
  <c r="EY806" i="2"/>
  <c r="EY807" i="2" s="1"/>
  <c r="ES807" i="2" s="1"/>
  <c r="ER809" i="2"/>
  <c r="ES69" i="2"/>
  <c r="ER75" i="2"/>
  <c r="ES68" i="2"/>
  <c r="ER74" i="2"/>
  <c r="CZ691" i="7949"/>
  <c r="CY691" i="7949"/>
  <c r="CV691" i="7949"/>
  <c r="CW691" i="7949"/>
  <c r="CX691" i="7949"/>
  <c r="CX741" i="7949"/>
  <c r="CY741" i="7949"/>
  <c r="CW741" i="7949"/>
  <c r="CZ741" i="7949"/>
  <c r="CV741" i="7949"/>
  <c r="CW718" i="7949"/>
  <c r="CX718" i="7949"/>
  <c r="CY718" i="7949"/>
  <c r="CZ718" i="7949"/>
  <c r="CV718" i="7949"/>
  <c r="ER803" i="2"/>
  <c r="EY802" i="2"/>
  <c r="EY803" i="2" s="1"/>
  <c r="CY352" i="7949"/>
  <c r="CV352" i="7949"/>
  <c r="CW352" i="7949"/>
  <c r="CX352" i="7949"/>
  <c r="CZ352" i="7949"/>
  <c r="ER492" i="2"/>
  <c r="ES492" i="2" s="1"/>
  <c r="ES486" i="2"/>
  <c r="CX372" i="7949"/>
  <c r="CY372" i="7949"/>
  <c r="CV372" i="7949"/>
  <c r="CZ372" i="7949"/>
  <c r="CW372" i="7949"/>
  <c r="EX62" i="2"/>
  <c r="ET62" i="2"/>
  <c r="EW62" i="2"/>
  <c r="DA693" i="7949"/>
  <c r="CU692" i="7949"/>
  <c r="ET192" i="2"/>
  <c r="EX192" i="2"/>
  <c r="EW192" i="2"/>
  <c r="CT675" i="7949"/>
  <c r="EW898" i="2"/>
  <c r="EX898" i="2"/>
  <c r="ET898" i="2"/>
  <c r="EX644" i="2"/>
  <c r="ER687" i="2" s="1"/>
  <c r="CW138" i="7949"/>
  <c r="CX138" i="7949"/>
  <c r="CY138" i="7949"/>
  <c r="CV138" i="7949"/>
  <c r="CZ138" i="7949"/>
  <c r="ER802" i="2"/>
  <c r="EY799" i="2"/>
  <c r="EY800" i="2" s="1"/>
  <c r="ES800" i="2" s="1"/>
  <c r="ET468" i="2"/>
  <c r="EW468" i="2"/>
  <c r="EX468" i="2"/>
  <c r="CW363" i="7949"/>
  <c r="CY363" i="7949"/>
  <c r="CV363" i="7949"/>
  <c r="CX363" i="7949"/>
  <c r="CZ363" i="7949"/>
  <c r="EX480" i="2"/>
  <c r="ET480" i="2"/>
  <c r="EW480" i="2"/>
  <c r="EU647" i="2"/>
  <c r="ER659" i="2" s="1"/>
  <c r="EU646" i="2"/>
  <c r="ER658" i="2" s="1"/>
  <c r="EU648" i="2"/>
  <c r="ER660" i="2" s="1"/>
  <c r="EU644" i="2"/>
  <c r="EU645" i="2"/>
  <c r="ER657" i="2" s="1"/>
  <c r="ER775" i="2"/>
  <c r="EY774" i="2"/>
  <c r="EY775" i="2" s="1"/>
  <c r="EY776" i="2" s="1"/>
  <c r="EY777" i="2" s="1"/>
  <c r="EY778" i="2" s="1"/>
  <c r="CY379" i="7949"/>
  <c r="CZ379" i="7949"/>
  <c r="CV379" i="7949"/>
  <c r="CX379" i="7949"/>
  <c r="CW379" i="7949"/>
  <c r="ES361" i="2"/>
  <c r="ER367" i="2"/>
  <c r="M92" i="7950"/>
  <c r="AW92" i="7950"/>
  <c r="AX92" i="7950"/>
  <c r="AY92" i="7950"/>
  <c r="AZ92" i="7950"/>
  <c r="CX361" i="7949"/>
  <c r="CV361" i="7949"/>
  <c r="CZ361" i="7949"/>
  <c r="CW361" i="7949"/>
  <c r="CY361" i="7949"/>
  <c r="EX186" i="2"/>
  <c r="EW186" i="2"/>
  <c r="ET186" i="2"/>
  <c r="EX467" i="2"/>
  <c r="ET467" i="2"/>
  <c r="EW467" i="2"/>
  <c r="ET191" i="2"/>
  <c r="EW191" i="2"/>
  <c r="EX191" i="2"/>
  <c r="EY56" i="2"/>
  <c r="ES55" i="2"/>
  <c r="ER495" i="2"/>
  <c r="ES495" i="2" s="1"/>
  <c r="ES489" i="2"/>
  <c r="CU139" i="7949"/>
  <c r="DA140" i="7949"/>
  <c r="EY470" i="2"/>
  <c r="ES469" i="2"/>
  <c r="CZ196" i="7949"/>
  <c r="CX196" i="7949"/>
  <c r="CW196" i="7949"/>
  <c r="CV196" i="7949"/>
  <c r="CY196" i="7949"/>
  <c r="ES67" i="2"/>
  <c r="ER73" i="2"/>
  <c r="ER777" i="2"/>
  <c r="EY786" i="2"/>
  <c r="EY787" i="2" s="1"/>
  <c r="EY788" i="2" s="1"/>
  <c r="EY789" i="2" s="1"/>
  <c r="EY790" i="2" s="1"/>
  <c r="CV104" i="7949"/>
  <c r="CY104" i="7949"/>
  <c r="CX104" i="7949"/>
  <c r="CZ104" i="7949"/>
  <c r="CW104" i="7949"/>
  <c r="CU380" i="7949"/>
  <c r="DA381" i="7949"/>
  <c r="CU381" i="7949" s="1"/>
  <c r="CV360" i="7949"/>
  <c r="CX360" i="7949"/>
  <c r="CY360" i="7949"/>
  <c r="CZ360" i="7949"/>
  <c r="CW360" i="7949"/>
  <c r="EW902" i="2"/>
  <c r="EX902" i="2"/>
  <c r="ET902" i="2"/>
  <c r="CV730" i="7949"/>
  <c r="CZ730" i="7949"/>
  <c r="CY730" i="7949"/>
  <c r="CW730" i="7949"/>
  <c r="CX730" i="7949"/>
  <c r="ET482" i="2"/>
  <c r="EW482" i="2"/>
  <c r="EX482" i="2"/>
  <c r="CV750" i="7949"/>
  <c r="CZ750" i="7949"/>
  <c r="CY750" i="7949"/>
  <c r="CW750" i="7949"/>
  <c r="CX750" i="7949"/>
  <c r="ES389" i="2"/>
  <c r="EW899" i="2"/>
  <c r="ET899" i="2"/>
  <c r="EX899" i="2"/>
  <c r="CV195" i="7949"/>
  <c r="CY195" i="7949"/>
  <c r="CX195" i="7949"/>
  <c r="CW195" i="7949"/>
  <c r="CZ195" i="7949"/>
  <c r="ET61" i="2"/>
  <c r="EX61" i="2"/>
  <c r="EW61" i="2"/>
  <c r="EY792" i="2"/>
  <c r="EY793" i="2" s="1"/>
  <c r="EY794" i="2" s="1"/>
  <c r="EY795" i="2" s="1"/>
  <c r="EY796" i="2" s="1"/>
  <c r="ER778" i="2"/>
  <c r="CX708" i="7949"/>
  <c r="CZ708" i="7949"/>
  <c r="CY708" i="7949"/>
  <c r="CV708" i="7949"/>
  <c r="CW708" i="7949"/>
  <c r="CV103" i="7949"/>
  <c r="CW103" i="7949"/>
  <c r="CX103" i="7949"/>
  <c r="CZ103" i="7949"/>
  <c r="CY103" i="7949"/>
  <c r="EX190" i="2"/>
  <c r="EW190" i="2"/>
  <c r="ET190" i="2"/>
  <c r="DI400" i="7949"/>
  <c r="DJ400" i="7949"/>
  <c r="CV350" i="7949"/>
  <c r="CY350" i="7949"/>
  <c r="CX350" i="7949"/>
  <c r="CZ350" i="7949"/>
  <c r="CW350" i="7949"/>
  <c r="ER66" i="2"/>
  <c r="ES60" i="2"/>
  <c r="ES70" i="2"/>
  <c r="ER76" i="2"/>
  <c r="ET906" i="2"/>
  <c r="EW906" i="2"/>
  <c r="EX906" i="2"/>
  <c r="CX600" i="7949"/>
  <c r="CZ600" i="7949"/>
  <c r="CW600" i="7949"/>
  <c r="CV600" i="7949"/>
  <c r="CY600" i="7949"/>
  <c r="ES368" i="2"/>
  <c r="ER374" i="2"/>
  <c r="CW322" i="7949"/>
  <c r="CY322" i="7949"/>
  <c r="CV322" i="7949"/>
  <c r="CX322" i="7949"/>
  <c r="CZ322" i="7949"/>
  <c r="ES488" i="2"/>
  <c r="ER494" i="2"/>
  <c r="ES494" i="2" s="1"/>
  <c r="DA324" i="7949"/>
  <c r="CU323" i="7949"/>
  <c r="CW749" i="7949"/>
  <c r="CY749" i="7949"/>
  <c r="CZ749" i="7949"/>
  <c r="CV749" i="7949"/>
  <c r="CX749" i="7949"/>
  <c r="EW900" i="2"/>
  <c r="EX900" i="2"/>
  <c r="ET900" i="2"/>
  <c r="EY780" i="2"/>
  <c r="EY781" i="2" s="1"/>
  <c r="EY782" i="2" s="1"/>
  <c r="EY783" i="2" s="1"/>
  <c r="EY784" i="2" s="1"/>
  <c r="ER776" i="2"/>
  <c r="CY707" i="7949"/>
  <c r="CZ707" i="7949"/>
  <c r="CV707" i="7949"/>
  <c r="CW707" i="7949"/>
  <c r="CX707" i="7949"/>
  <c r="EW185" i="2"/>
  <c r="ET185" i="2"/>
  <c r="EX185" i="2"/>
  <c r="ET184" i="2"/>
  <c r="EX184" i="2"/>
  <c r="EW184" i="2"/>
  <c r="CV349" i="7949"/>
  <c r="CZ349" i="7949"/>
  <c r="CY349" i="7949"/>
  <c r="CW349" i="7949"/>
  <c r="CX349" i="7949"/>
  <c r="ES54" i="2"/>
  <c r="EW483" i="2"/>
  <c r="EX483" i="2"/>
  <c r="ET483" i="2"/>
  <c r="DA602" i="7949"/>
  <c r="CU601" i="7949"/>
  <c r="EW64" i="2" l="1"/>
  <c r="ET64" i="2"/>
  <c r="ES386" i="2"/>
  <c r="EW386" i="2" s="1"/>
  <c r="EW63" i="2"/>
  <c r="ET63" i="2"/>
  <c r="ES362" i="2"/>
  <c r="EW362" i="2" s="1"/>
  <c r="ES365" i="2"/>
  <c r="ET365" i="2" s="1"/>
  <c r="ES356" i="2"/>
  <c r="EW356" i="2" s="1"/>
  <c r="ES355" i="2"/>
  <c r="EW355" i="2" s="1"/>
  <c r="ER371" i="2"/>
  <c r="ER377" i="2" s="1"/>
  <c r="ER383" i="2" s="1"/>
  <c r="ES383" i="2" s="1"/>
  <c r="ES393" i="2"/>
  <c r="ET393" i="2" s="1"/>
  <c r="EX387" i="2"/>
  <c r="EW387" i="2"/>
  <c r="ER376" i="2"/>
  <c r="ER382" i="2" s="1"/>
  <c r="ES382" i="2" s="1"/>
  <c r="EW508" i="2"/>
  <c r="ET508" i="2"/>
  <c r="EX508" i="2"/>
  <c r="EX509" i="2"/>
  <c r="ET509" i="2"/>
  <c r="EW509" i="2"/>
  <c r="AP65" i="7950"/>
  <c r="G65" i="7950" s="1"/>
  <c r="ER375" i="2"/>
  <c r="ES375" i="2" s="1"/>
  <c r="ET394" i="2"/>
  <c r="EW394" i="2"/>
  <c r="ES364" i="2"/>
  <c r="EX364" i="2" s="1"/>
  <c r="ES363" i="2"/>
  <c r="ET363" i="2" s="1"/>
  <c r="DI399" i="7949"/>
  <c r="DO399" i="7949" s="1"/>
  <c r="EX394" i="2"/>
  <c r="ES396" i="2"/>
  <c r="EX396" i="2" s="1"/>
  <c r="AR112" i="7950"/>
  <c r="AQ112" i="7950"/>
  <c r="I112" i="7950"/>
  <c r="E112" i="7950"/>
  <c r="AT112" i="7950"/>
  <c r="AU112" i="7950" s="1"/>
  <c r="G112" i="7950"/>
  <c r="CW164" i="7949"/>
  <c r="CX164" i="7949"/>
  <c r="CV164" i="7949"/>
  <c r="CZ164" i="7949"/>
  <c r="CY164" i="7949"/>
  <c r="CY165" i="7949"/>
  <c r="CX165" i="7949"/>
  <c r="CV165" i="7949"/>
  <c r="CW165" i="7949"/>
  <c r="CZ165" i="7949"/>
  <c r="CV637" i="7949"/>
  <c r="CZ637" i="7949"/>
  <c r="CW637" i="7949"/>
  <c r="CX637" i="7949"/>
  <c r="CY637" i="7949"/>
  <c r="CX648" i="7949"/>
  <c r="CZ648" i="7949"/>
  <c r="CW648" i="7949"/>
  <c r="CV648" i="7949"/>
  <c r="CY648" i="7949"/>
  <c r="CY649" i="7949"/>
  <c r="CW649" i="7949"/>
  <c r="CZ649" i="7949"/>
  <c r="CX649" i="7949"/>
  <c r="CV649" i="7949"/>
  <c r="AR140" i="7950"/>
  <c r="CZ638" i="7949"/>
  <c r="CY638" i="7949"/>
  <c r="CV638" i="7949"/>
  <c r="CX638" i="7949"/>
  <c r="CW638" i="7949"/>
  <c r="AQ140" i="7950"/>
  <c r="CY84" i="7949"/>
  <c r="CZ84" i="7949"/>
  <c r="CW84" i="7949"/>
  <c r="CX84" i="7949"/>
  <c r="CV84" i="7949"/>
  <c r="EY690" i="2"/>
  <c r="EY691" i="2" s="1"/>
  <c r="ES691" i="2" s="1"/>
  <c r="CX83" i="7949"/>
  <c r="CW83" i="7949"/>
  <c r="CV83" i="7949"/>
  <c r="CZ83" i="7949"/>
  <c r="CY83" i="7949"/>
  <c r="CW72" i="7949"/>
  <c r="CX72" i="7949"/>
  <c r="CV72" i="7949"/>
  <c r="CY72" i="7949"/>
  <c r="CZ72" i="7949"/>
  <c r="CU61" i="7949"/>
  <c r="DA62" i="7949"/>
  <c r="CU62" i="7949" s="1"/>
  <c r="CX95" i="7949"/>
  <c r="CV95" i="7949"/>
  <c r="CW95" i="7949"/>
  <c r="CZ95" i="7949"/>
  <c r="CY95" i="7949"/>
  <c r="CY73" i="7949"/>
  <c r="CV73" i="7949"/>
  <c r="CW73" i="7949"/>
  <c r="CZ73" i="7949"/>
  <c r="CX73" i="7949"/>
  <c r="CX60" i="7949"/>
  <c r="CV60" i="7949"/>
  <c r="CW60" i="7949"/>
  <c r="CZ60" i="7949"/>
  <c r="CY60" i="7949"/>
  <c r="CX94" i="7949"/>
  <c r="CW94" i="7949"/>
  <c r="CY94" i="7949"/>
  <c r="CV94" i="7949"/>
  <c r="CZ94" i="7949"/>
  <c r="DG214" i="7949"/>
  <c r="DI214" i="7949" s="1"/>
  <c r="AR49" i="7950"/>
  <c r="AQ49" i="7950"/>
  <c r="ES695" i="2"/>
  <c r="ET695" i="2" s="1"/>
  <c r="G49" i="7950"/>
  <c r="AT49" i="7950"/>
  <c r="AU49" i="7950" s="1"/>
  <c r="K49" i="7950" s="1"/>
  <c r="AT140" i="7950"/>
  <c r="AU140" i="7950" s="1"/>
  <c r="AV140" i="7950" s="1"/>
  <c r="DG769" i="7949"/>
  <c r="DJ769" i="7949" s="1"/>
  <c r="G140" i="7950"/>
  <c r="EY697" i="2"/>
  <c r="EY698" i="2" s="1"/>
  <c r="ES698" i="2" s="1"/>
  <c r="E49" i="7950"/>
  <c r="I140" i="7950"/>
  <c r="CU430" i="7949"/>
  <c r="DA431" i="7949"/>
  <c r="CU431" i="7949" s="1"/>
  <c r="CV429" i="7949"/>
  <c r="CW429" i="7949"/>
  <c r="CX429" i="7949"/>
  <c r="CZ429" i="7949"/>
  <c r="CY429" i="7949"/>
  <c r="CV441" i="7949"/>
  <c r="CY441" i="7949"/>
  <c r="CW441" i="7949"/>
  <c r="CX441" i="7949"/>
  <c r="CZ441" i="7949"/>
  <c r="DG122" i="7949"/>
  <c r="DJ122" i="7949" s="1"/>
  <c r="ER697" i="2"/>
  <c r="ES697" i="2" s="1"/>
  <c r="CZ442" i="7949"/>
  <c r="CY442" i="7949"/>
  <c r="CW442" i="7949"/>
  <c r="CX442" i="7949"/>
  <c r="CV442" i="7949"/>
  <c r="CY414" i="7949"/>
  <c r="CX414" i="7949"/>
  <c r="CV414" i="7949"/>
  <c r="CW414" i="7949"/>
  <c r="CZ414" i="7949"/>
  <c r="CU415" i="7949"/>
  <c r="DA416" i="7949"/>
  <c r="CW455" i="7949"/>
  <c r="CY455" i="7949"/>
  <c r="CX455" i="7949"/>
  <c r="CV455" i="7949"/>
  <c r="CZ455" i="7949"/>
  <c r="CW464" i="7949"/>
  <c r="CY464" i="7949"/>
  <c r="CZ464" i="7949"/>
  <c r="CV464" i="7949"/>
  <c r="CX464" i="7949"/>
  <c r="CV444" i="7949"/>
  <c r="CX444" i="7949"/>
  <c r="CZ444" i="7949"/>
  <c r="CY444" i="7949"/>
  <c r="CW444" i="7949"/>
  <c r="CX463" i="7949"/>
  <c r="CY463" i="7949"/>
  <c r="CZ463" i="7949"/>
  <c r="CW463" i="7949"/>
  <c r="CV463" i="7949"/>
  <c r="I156" i="7950"/>
  <c r="AP93" i="7950"/>
  <c r="AQ93" i="7950" s="1"/>
  <c r="G156" i="7950"/>
  <c r="ES810" i="2"/>
  <c r="EW810" i="2" s="1"/>
  <c r="ES802" i="2"/>
  <c r="ET802" i="2" s="1"/>
  <c r="ES803" i="2"/>
  <c r="EX803" i="2" s="1"/>
  <c r="ES809" i="2"/>
  <c r="EW809" i="2" s="1"/>
  <c r="AQ156" i="7950"/>
  <c r="CT744" i="7949"/>
  <c r="DG746" i="7949" s="1"/>
  <c r="AT156" i="7950"/>
  <c r="AU156" i="7950" s="1"/>
  <c r="K156" i="7950" s="1"/>
  <c r="CY471" i="7949"/>
  <c r="CW471" i="7949"/>
  <c r="CV471" i="7949"/>
  <c r="CZ471" i="7949"/>
  <c r="CX471" i="7949"/>
  <c r="AR156" i="7950"/>
  <c r="DA473" i="7949"/>
  <c r="CU473" i="7949" s="1"/>
  <c r="CU472" i="7949"/>
  <c r="ES694" i="2"/>
  <c r="EW694" i="2" s="1"/>
  <c r="CT490" i="7949"/>
  <c r="DO400" i="7949"/>
  <c r="ET807" i="2"/>
  <c r="EX807" i="2"/>
  <c r="EW807" i="2"/>
  <c r="EX69" i="2"/>
  <c r="EW69" i="2"/>
  <c r="ET69" i="2"/>
  <c r="EY915" i="2"/>
  <c r="ES915" i="2" s="1"/>
  <c r="ES914" i="2"/>
  <c r="CY601" i="7949"/>
  <c r="CV601" i="7949"/>
  <c r="CW601" i="7949"/>
  <c r="CZ601" i="7949"/>
  <c r="CX601" i="7949"/>
  <c r="ES776" i="2"/>
  <c r="ER782" i="2"/>
  <c r="EW488" i="2"/>
  <c r="ET488" i="2"/>
  <c r="EX488" i="2"/>
  <c r="EX60" i="2"/>
  <c r="ET60" i="2"/>
  <c r="EW60" i="2"/>
  <c r="CT98" i="7949"/>
  <c r="CT190" i="7949"/>
  <c r="CV139" i="7949"/>
  <c r="CY139" i="7949"/>
  <c r="CZ139" i="7949"/>
  <c r="CW139" i="7949"/>
  <c r="CX139" i="7949"/>
  <c r="EY655" i="2"/>
  <c r="ER656" i="2"/>
  <c r="ES799" i="2"/>
  <c r="ES806" i="2"/>
  <c r="ER491" i="2"/>
  <c r="ES491" i="2" s="1"/>
  <c r="ES485" i="2"/>
  <c r="DI123" i="7949"/>
  <c r="DJ123" i="7949"/>
  <c r="DA603" i="7949"/>
  <c r="CU602" i="7949"/>
  <c r="E77" i="7950"/>
  <c r="AT77" i="7950"/>
  <c r="AU77" i="7950" s="1"/>
  <c r="G77" i="7950"/>
  <c r="AR77" i="7950"/>
  <c r="I77" i="7950"/>
  <c r="AQ77" i="7950"/>
  <c r="ES66" i="2"/>
  <c r="ER72" i="2"/>
  <c r="ER784" i="2"/>
  <c r="ES778" i="2"/>
  <c r="EY680" i="2"/>
  <c r="EY681" i="2" s="1"/>
  <c r="EY682" i="2" s="1"/>
  <c r="EY683" i="2" s="1"/>
  <c r="EY684" i="2" s="1"/>
  <c r="ER666" i="2"/>
  <c r="ET479" i="2"/>
  <c r="EX479" i="2"/>
  <c r="EW479" i="2"/>
  <c r="ET494" i="2"/>
  <c r="EW494" i="2"/>
  <c r="EX494" i="2"/>
  <c r="EW390" i="2"/>
  <c r="EX390" i="2"/>
  <c r="ET390" i="2"/>
  <c r="ET489" i="2"/>
  <c r="EW489" i="2"/>
  <c r="EX489" i="2"/>
  <c r="EY668" i="2"/>
  <c r="EY669" i="2" s="1"/>
  <c r="EY670" i="2" s="1"/>
  <c r="EY671" i="2" s="1"/>
  <c r="EY672" i="2" s="1"/>
  <c r="ER664" i="2"/>
  <c r="EY687" i="2"/>
  <c r="EY688" i="2" s="1"/>
  <c r="ES688" i="2" s="1"/>
  <c r="ER690" i="2"/>
  <c r="CY692" i="7949"/>
  <c r="CV692" i="7949"/>
  <c r="CZ692" i="7949"/>
  <c r="CW692" i="7949"/>
  <c r="CX692" i="7949"/>
  <c r="CW657" i="7949"/>
  <c r="CV657" i="7949"/>
  <c r="CZ657" i="7949"/>
  <c r="CY657" i="7949"/>
  <c r="CX657" i="7949"/>
  <c r="EX70" i="2"/>
  <c r="ET70" i="2"/>
  <c r="EW70" i="2"/>
  <c r="EW67" i="2"/>
  <c r="EX67" i="2"/>
  <c r="ET67" i="2"/>
  <c r="CY381" i="7949"/>
  <c r="CW381" i="7949"/>
  <c r="CX381" i="7949"/>
  <c r="CV381" i="7949"/>
  <c r="CZ381" i="7949"/>
  <c r="EX495" i="2"/>
  <c r="ET495" i="2"/>
  <c r="EW495" i="2"/>
  <c r="ER665" i="2"/>
  <c r="EY674" i="2"/>
  <c r="EY675" i="2" s="1"/>
  <c r="EY676" i="2" s="1"/>
  <c r="EY677" i="2" s="1"/>
  <c r="EY678" i="2" s="1"/>
  <c r="DA694" i="7949"/>
  <c r="CU693" i="7949"/>
  <c r="CV658" i="7949"/>
  <c r="CZ658" i="7949"/>
  <c r="CW658" i="7949"/>
  <c r="CX658" i="7949"/>
  <c r="CY658" i="7949"/>
  <c r="EW493" i="2"/>
  <c r="ET493" i="2"/>
  <c r="EX493" i="2"/>
  <c r="ER663" i="2"/>
  <c r="EY662" i="2"/>
  <c r="EY663" i="2" s="1"/>
  <c r="EY664" i="2" s="1"/>
  <c r="EY665" i="2" s="1"/>
  <c r="EY666" i="2" s="1"/>
  <c r="EX397" i="2"/>
  <c r="ET397" i="2"/>
  <c r="EW397" i="2"/>
  <c r="ER380" i="2"/>
  <c r="ES380" i="2" s="1"/>
  <c r="ES374" i="2"/>
  <c r="ET389" i="2"/>
  <c r="EW389" i="2"/>
  <c r="EX389" i="2"/>
  <c r="CZ380" i="7949"/>
  <c r="CW380" i="7949"/>
  <c r="CX380" i="7949"/>
  <c r="CY380" i="7949"/>
  <c r="CV380" i="7949"/>
  <c r="ES777" i="2"/>
  <c r="ER783" i="2"/>
  <c r="EX55" i="2"/>
  <c r="EW55" i="2"/>
  <c r="ET55" i="2"/>
  <c r="EW486" i="2"/>
  <c r="ET486" i="2"/>
  <c r="EX486" i="2"/>
  <c r="DJ768" i="7949"/>
  <c r="DI768" i="7949"/>
  <c r="ER80" i="2"/>
  <c r="ES80" i="2" s="1"/>
  <c r="ES74" i="2"/>
  <c r="ET487" i="2"/>
  <c r="EX487" i="2"/>
  <c r="EW487" i="2"/>
  <c r="DI215" i="7949"/>
  <c r="DJ215" i="7949"/>
  <c r="CU140" i="7949"/>
  <c r="DA141" i="7949"/>
  <c r="EW800" i="2"/>
  <c r="ET800" i="2"/>
  <c r="EX800" i="2"/>
  <c r="EW54" i="2"/>
  <c r="EX54" i="2"/>
  <c r="ET54" i="2"/>
  <c r="CX323" i="7949"/>
  <c r="CY323" i="7949"/>
  <c r="CW323" i="7949"/>
  <c r="CZ323" i="7949"/>
  <c r="CV323" i="7949"/>
  <c r="EX369" i="2"/>
  <c r="ET369" i="2"/>
  <c r="EW369" i="2"/>
  <c r="ET368" i="2"/>
  <c r="EW368" i="2"/>
  <c r="EX368" i="2"/>
  <c r="EX469" i="2"/>
  <c r="ET469" i="2"/>
  <c r="EW469" i="2"/>
  <c r="EY57" i="2"/>
  <c r="ES56" i="2"/>
  <c r="ER373" i="2"/>
  <c r="ES367" i="2"/>
  <c r="ET356" i="2"/>
  <c r="EX492" i="2"/>
  <c r="ET492" i="2"/>
  <c r="EW492" i="2"/>
  <c r="ET68" i="2"/>
  <c r="EX68" i="2"/>
  <c r="EW68" i="2"/>
  <c r="AQ128" i="7950"/>
  <c r="AT128" i="7950"/>
  <c r="AU128" i="7950" s="1"/>
  <c r="G128" i="7950"/>
  <c r="I128" i="7950"/>
  <c r="AR128" i="7950"/>
  <c r="E128" i="7950"/>
  <c r="CW47" i="7949"/>
  <c r="CZ47" i="7949"/>
  <c r="CY47" i="7949"/>
  <c r="CV47" i="7949"/>
  <c r="CX47" i="7949"/>
  <c r="ET386" i="2"/>
  <c r="CU324" i="7949"/>
  <c r="DA325" i="7949"/>
  <c r="ES76" i="2"/>
  <c r="ER82" i="2"/>
  <c r="ES82" i="2" s="1"/>
  <c r="ER79" i="2"/>
  <c r="ES79" i="2" s="1"/>
  <c r="ES73" i="2"/>
  <c r="EY471" i="2"/>
  <c r="ES471" i="2" s="1"/>
  <c r="ES470" i="2"/>
  <c r="ET370" i="2"/>
  <c r="EX370" i="2"/>
  <c r="EW370" i="2"/>
  <c r="EW361" i="2"/>
  <c r="ET361" i="2"/>
  <c r="EX361" i="2"/>
  <c r="ER781" i="2"/>
  <c r="ES775" i="2"/>
  <c r="DG677" i="7949"/>
  <c r="DG676" i="7949"/>
  <c r="EY358" i="2"/>
  <c r="ES357" i="2"/>
  <c r="ER81" i="2"/>
  <c r="ES81" i="2" s="1"/>
  <c r="ES75" i="2"/>
  <c r="EW912" i="2"/>
  <c r="EX912" i="2"/>
  <c r="ET912" i="2"/>
  <c r="DA49" i="7949"/>
  <c r="CU48" i="7949"/>
  <c r="EY768" i="2"/>
  <c r="EY769" i="2" s="1"/>
  <c r="ER774" i="2"/>
  <c r="EX356" i="2" l="1"/>
  <c r="EW365" i="2"/>
  <c r="EX362" i="2"/>
  <c r="EX386" i="2"/>
  <c r="EX365" i="2"/>
  <c r="ET362" i="2"/>
  <c r="ET355" i="2"/>
  <c r="AR65" i="7950"/>
  <c r="EW364" i="2"/>
  <c r="AQ65" i="7950"/>
  <c r="EX355" i="2"/>
  <c r="ES377" i="2"/>
  <c r="ET377" i="2" s="1"/>
  <c r="ES376" i="2"/>
  <c r="EW376" i="2" s="1"/>
  <c r="ER381" i="2"/>
  <c r="ES381" i="2" s="1"/>
  <c r="EX381" i="2" s="1"/>
  <c r="ES371" i="2"/>
  <c r="ET371" i="2" s="1"/>
  <c r="EX393" i="2"/>
  <c r="EW393" i="2"/>
  <c r="AT65" i="7950"/>
  <c r="AU65" i="7950" s="1"/>
  <c r="K58" i="7950" s="1"/>
  <c r="E65" i="7950"/>
  <c r="I65" i="7950"/>
  <c r="EW695" i="2"/>
  <c r="EX802" i="2"/>
  <c r="ET364" i="2"/>
  <c r="ET396" i="2"/>
  <c r="EW396" i="2"/>
  <c r="EW363" i="2"/>
  <c r="EX363" i="2"/>
  <c r="EX695" i="2"/>
  <c r="K112" i="7950"/>
  <c r="AV112" i="7950"/>
  <c r="DJ214" i="7949"/>
  <c r="DO214" i="7949" s="1"/>
  <c r="ET810" i="2"/>
  <c r="K42" i="7950"/>
  <c r="AV49" i="7950"/>
  <c r="AY49" i="7950" s="1"/>
  <c r="AH44" i="7950" s="1"/>
  <c r="ES690" i="2"/>
  <c r="ET690" i="2" s="1"/>
  <c r="K140" i="7950"/>
  <c r="ET809" i="2"/>
  <c r="EW802" i="2"/>
  <c r="EX694" i="2"/>
  <c r="CY62" i="7949"/>
  <c r="CW62" i="7949"/>
  <c r="CZ62" i="7949"/>
  <c r="CX62" i="7949"/>
  <c r="CV62" i="7949"/>
  <c r="CW61" i="7949"/>
  <c r="CZ61" i="7949"/>
  <c r="CX61" i="7949"/>
  <c r="CY61" i="7949"/>
  <c r="CV61" i="7949"/>
  <c r="EX809" i="2"/>
  <c r="DI769" i="7949"/>
  <c r="DO769" i="7949" s="1"/>
  <c r="EX810" i="2"/>
  <c r="ET694" i="2"/>
  <c r="DI122" i="7949"/>
  <c r="DO122" i="7949" s="1"/>
  <c r="CT375" i="7949"/>
  <c r="DG377" i="7949" s="1"/>
  <c r="DG745" i="7949"/>
  <c r="DI745" i="7949" s="1"/>
  <c r="DG747" i="7949"/>
  <c r="DJ747" i="7949" s="1"/>
  <c r="CV431" i="7949"/>
  <c r="CY431" i="7949"/>
  <c r="CW431" i="7949"/>
  <c r="CX431" i="7949"/>
  <c r="CZ431" i="7949"/>
  <c r="CY430" i="7949"/>
  <c r="CZ430" i="7949"/>
  <c r="CW430" i="7949"/>
  <c r="CX430" i="7949"/>
  <c r="CV430" i="7949"/>
  <c r="E93" i="7950"/>
  <c r="ET803" i="2"/>
  <c r="I93" i="7950"/>
  <c r="AR93" i="7950"/>
  <c r="G93" i="7950"/>
  <c r="AT93" i="7950"/>
  <c r="AU93" i="7950" s="1"/>
  <c r="K93" i="7950" s="1"/>
  <c r="CU416" i="7949"/>
  <c r="DA417" i="7949"/>
  <c r="CW415" i="7949"/>
  <c r="CY415" i="7949"/>
  <c r="CZ415" i="7949"/>
  <c r="CV415" i="7949"/>
  <c r="CX415" i="7949"/>
  <c r="DO123" i="7949"/>
  <c r="EW803" i="2"/>
  <c r="DO215" i="7949"/>
  <c r="AV156" i="7950"/>
  <c r="AX156" i="7950" s="1"/>
  <c r="CT652" i="7949"/>
  <c r="DG655" i="7949" s="1"/>
  <c r="ES687" i="2"/>
  <c r="EX687" i="2" s="1"/>
  <c r="DG491" i="7949"/>
  <c r="DG492" i="7949"/>
  <c r="CZ472" i="7949"/>
  <c r="CV472" i="7949"/>
  <c r="CY472" i="7949"/>
  <c r="CW472" i="7949"/>
  <c r="CX472" i="7949"/>
  <c r="CV473" i="7949"/>
  <c r="CY473" i="7949"/>
  <c r="CX473" i="7949"/>
  <c r="CW473" i="7949"/>
  <c r="CZ473" i="7949"/>
  <c r="ES768" i="2"/>
  <c r="EX768" i="2" s="1"/>
  <c r="CU49" i="7949"/>
  <c r="DA50" i="7949"/>
  <c r="ES72" i="2"/>
  <c r="ER78" i="2"/>
  <c r="ES78" i="2" s="1"/>
  <c r="ET485" i="2"/>
  <c r="EX485" i="2"/>
  <c r="EW485" i="2"/>
  <c r="CV324" i="7949"/>
  <c r="CZ324" i="7949"/>
  <c r="CW324" i="7949"/>
  <c r="CY324" i="7949"/>
  <c r="CX324" i="7949"/>
  <c r="EW374" i="2"/>
  <c r="EX374" i="2"/>
  <c r="ET374" i="2"/>
  <c r="M140" i="7950"/>
  <c r="AW140" i="7950"/>
  <c r="AX140" i="7950"/>
  <c r="AY140" i="7950"/>
  <c r="AZ140" i="7950"/>
  <c r="EW66" i="2"/>
  <c r="ET66" i="2"/>
  <c r="EX66" i="2"/>
  <c r="K77" i="7950"/>
  <c r="AV77" i="7950"/>
  <c r="EX491" i="2"/>
  <c r="ET491" i="2"/>
  <c r="EW491" i="2"/>
  <c r="EX73" i="2"/>
  <c r="EW73" i="2"/>
  <c r="ET73" i="2"/>
  <c r="EX777" i="2"/>
  <c r="ET777" i="2"/>
  <c r="EW777" i="2"/>
  <c r="EW914" i="2"/>
  <c r="EX914" i="2"/>
  <c r="ET914" i="2"/>
  <c r="ET79" i="2"/>
  <c r="EW79" i="2"/>
  <c r="EX79" i="2"/>
  <c r="ET357" i="2"/>
  <c r="EW357" i="2"/>
  <c r="EX357" i="2"/>
  <c r="EW82" i="2"/>
  <c r="ET82" i="2"/>
  <c r="EX82" i="2"/>
  <c r="EX380" i="2"/>
  <c r="EW380" i="2"/>
  <c r="ET380" i="2"/>
  <c r="ER669" i="2"/>
  <c r="ES663" i="2"/>
  <c r="ET778" i="2"/>
  <c r="EW778" i="2"/>
  <c r="EX778" i="2"/>
  <c r="EX915" i="2"/>
  <c r="EW915" i="2"/>
  <c r="ET915" i="2"/>
  <c r="ET81" i="2"/>
  <c r="EW81" i="2"/>
  <c r="EX81" i="2"/>
  <c r="EY58" i="2"/>
  <c r="ES58" i="2" s="1"/>
  <c r="ES57" i="2"/>
  <c r="CU694" i="7949"/>
  <c r="DA695" i="7949"/>
  <c r="EY359" i="2"/>
  <c r="ES359" i="2" s="1"/>
  <c r="ES358" i="2"/>
  <c r="ET367" i="2"/>
  <c r="EW367" i="2"/>
  <c r="EX367" i="2"/>
  <c r="EX74" i="2"/>
  <c r="ET74" i="2"/>
  <c r="EW74" i="2"/>
  <c r="ET375" i="2"/>
  <c r="EX375" i="2"/>
  <c r="EW375" i="2"/>
  <c r="ER671" i="2"/>
  <c r="ES665" i="2"/>
  <c r="ES784" i="2"/>
  <c r="ER790" i="2"/>
  <c r="CZ602" i="7949"/>
  <c r="CW602" i="7949"/>
  <c r="CV602" i="7949"/>
  <c r="CX602" i="7949"/>
  <c r="CY602" i="7949"/>
  <c r="EW806" i="2"/>
  <c r="EX806" i="2"/>
  <c r="ET806" i="2"/>
  <c r="ES774" i="2"/>
  <c r="ER780" i="2"/>
  <c r="DJ676" i="7949"/>
  <c r="DI676" i="7949"/>
  <c r="K128" i="7950"/>
  <c r="AV128" i="7950"/>
  <c r="ER379" i="2"/>
  <c r="ES373" i="2"/>
  <c r="EW691" i="2"/>
  <c r="ET691" i="2"/>
  <c r="EX691" i="2"/>
  <c r="EW80" i="2"/>
  <c r="ET80" i="2"/>
  <c r="EX80" i="2"/>
  <c r="EX697" i="2"/>
  <c r="EW697" i="2"/>
  <c r="ET697" i="2"/>
  <c r="DA604" i="7949"/>
  <c r="CU603" i="7949"/>
  <c r="EX799" i="2"/>
  <c r="EW799" i="2"/>
  <c r="ET799" i="2"/>
  <c r="CU325" i="7949"/>
  <c r="DA326" i="7949"/>
  <c r="EX76" i="2"/>
  <c r="EW76" i="2"/>
  <c r="ET76" i="2"/>
  <c r="DJ746" i="7949"/>
  <c r="DI746" i="7949"/>
  <c r="EX688" i="2"/>
  <c r="EW688" i="2"/>
  <c r="ET688" i="2"/>
  <c r="EY656" i="2"/>
  <c r="EY657" i="2" s="1"/>
  <c r="ER662" i="2"/>
  <c r="DG193" i="7949"/>
  <c r="DG192" i="7949"/>
  <c r="DG191" i="7949"/>
  <c r="ER788" i="2"/>
  <c r="ES782" i="2"/>
  <c r="DI677" i="7949"/>
  <c r="DJ677" i="7949"/>
  <c r="EY770" i="2"/>
  <c r="ES769" i="2"/>
  <c r="ET775" i="2"/>
  <c r="EX775" i="2"/>
  <c r="EW775" i="2"/>
  <c r="EX470" i="2"/>
  <c r="ET470" i="2"/>
  <c r="EW470" i="2"/>
  <c r="EX382" i="2"/>
  <c r="ET382" i="2"/>
  <c r="EW382" i="2"/>
  <c r="CU141" i="7949"/>
  <c r="DA142" i="7949"/>
  <c r="EX377" i="2"/>
  <c r="ES666" i="2"/>
  <c r="ER672" i="2"/>
  <c r="DG99" i="7949"/>
  <c r="DG101" i="7949"/>
  <c r="DG100" i="7949"/>
  <c r="EX776" i="2"/>
  <c r="ET776" i="2"/>
  <c r="EW776" i="2"/>
  <c r="CY48" i="7949"/>
  <c r="CX48" i="7949"/>
  <c r="CV48" i="7949"/>
  <c r="CW48" i="7949"/>
  <c r="CZ48" i="7949"/>
  <c r="EW75" i="2"/>
  <c r="EX75" i="2"/>
  <c r="ET75" i="2"/>
  <c r="ES781" i="2"/>
  <c r="ER787" i="2"/>
  <c r="EX471" i="2"/>
  <c r="ET471" i="2"/>
  <c r="EW471" i="2"/>
  <c r="ET56" i="2"/>
  <c r="EX56" i="2"/>
  <c r="EW56" i="2"/>
  <c r="CX140" i="7949"/>
  <c r="CV140" i="7949"/>
  <c r="CY140" i="7949"/>
  <c r="CZ140" i="7949"/>
  <c r="CW140" i="7949"/>
  <c r="DO768" i="7949"/>
  <c r="ER789" i="2"/>
  <c r="ES783" i="2"/>
  <c r="EW383" i="2"/>
  <c r="ET383" i="2"/>
  <c r="EX383" i="2"/>
  <c r="CY693" i="7949"/>
  <c r="CV693" i="7949"/>
  <c r="CZ693" i="7949"/>
  <c r="CW693" i="7949"/>
  <c r="CX693" i="7949"/>
  <c r="ES664" i="2"/>
  <c r="ER670" i="2"/>
  <c r="EX698" i="2"/>
  <c r="ET698" i="2"/>
  <c r="EW698" i="2"/>
  <c r="EX376" i="2" l="1"/>
  <c r="ET376" i="2"/>
  <c r="ET381" i="2"/>
  <c r="EW381" i="2"/>
  <c r="K65" i="7950"/>
  <c r="EW377" i="2"/>
  <c r="AV65" i="7950"/>
  <c r="EW371" i="2"/>
  <c r="EX371" i="2"/>
  <c r="AZ49" i="7950"/>
  <c r="AH45" i="7950" s="1"/>
  <c r="AW49" i="7950"/>
  <c r="M49" i="7950"/>
  <c r="AX49" i="7950"/>
  <c r="EX690" i="2"/>
  <c r="EW690" i="2"/>
  <c r="AZ112" i="7950"/>
  <c r="AY112" i="7950"/>
  <c r="AX112" i="7950"/>
  <c r="M112" i="7950"/>
  <c r="AW112" i="7950"/>
  <c r="EW687" i="2"/>
  <c r="ET687" i="2"/>
  <c r="DJ745" i="7949"/>
  <c r="AV93" i="7950"/>
  <c r="AY93" i="7950" s="1"/>
  <c r="DI747" i="7949"/>
  <c r="DO747" i="7949" s="1"/>
  <c r="DG376" i="7949"/>
  <c r="DJ376" i="7949" s="1"/>
  <c r="EW768" i="2"/>
  <c r="ET768" i="2"/>
  <c r="DG653" i="7949"/>
  <c r="DI653" i="7949" s="1"/>
  <c r="DG378" i="7949"/>
  <c r="DI378" i="7949" s="1"/>
  <c r="DG654" i="7949"/>
  <c r="DI654" i="7949" s="1"/>
  <c r="AZ156" i="7950"/>
  <c r="AY156" i="7950"/>
  <c r="M156" i="7950"/>
  <c r="AW156" i="7950"/>
  <c r="CU417" i="7949"/>
  <c r="DA418" i="7949"/>
  <c r="CX416" i="7949"/>
  <c r="CY416" i="7949"/>
  <c r="CZ416" i="7949"/>
  <c r="CV416" i="7949"/>
  <c r="CW416" i="7949"/>
  <c r="AP141" i="7950"/>
  <c r="AR141" i="7950" s="1"/>
  <c r="CT467" i="7949"/>
  <c r="DO676" i="7949"/>
  <c r="DO746" i="7949"/>
  <c r="DO745" i="7949"/>
  <c r="ES656" i="2"/>
  <c r="ET656" i="2" s="1"/>
  <c r="DI492" i="7949"/>
  <c r="DJ492" i="7949"/>
  <c r="DJ491" i="7949"/>
  <c r="DI491" i="7949"/>
  <c r="ER794" i="2"/>
  <c r="ES794" i="2" s="1"/>
  <c r="ES788" i="2"/>
  <c r="DJ191" i="7949"/>
  <c r="DI191" i="7949"/>
  <c r="EW774" i="2"/>
  <c r="EX774" i="2"/>
  <c r="ET774" i="2"/>
  <c r="CU695" i="7949"/>
  <c r="DA696" i="7949"/>
  <c r="CY49" i="7949"/>
  <c r="CW49" i="7949"/>
  <c r="CZ49" i="7949"/>
  <c r="CV49" i="7949"/>
  <c r="CX49" i="7949"/>
  <c r="CW694" i="7949"/>
  <c r="CY694" i="7949"/>
  <c r="CV694" i="7949"/>
  <c r="CX694" i="7949"/>
  <c r="CZ694" i="7949"/>
  <c r="EW783" i="2"/>
  <c r="EX783" i="2"/>
  <c r="ET783" i="2"/>
  <c r="ER786" i="2"/>
  <c r="ES780" i="2"/>
  <c r="DA143" i="7949"/>
  <c r="CU143" i="7949" s="1"/>
  <c r="CU142" i="7949"/>
  <c r="DO677" i="7949"/>
  <c r="DI193" i="7949"/>
  <c r="DJ193" i="7949"/>
  <c r="ES662" i="2"/>
  <c r="ER668" i="2"/>
  <c r="EX57" i="2"/>
  <c r="EW57" i="2"/>
  <c r="ET57" i="2"/>
  <c r="ET663" i="2"/>
  <c r="EX663" i="2"/>
  <c r="EW663" i="2"/>
  <c r="AW77" i="7950"/>
  <c r="M77" i="7950"/>
  <c r="AX77" i="7950"/>
  <c r="AY77" i="7950"/>
  <c r="AZ77" i="7950"/>
  <c r="CZ325" i="7949"/>
  <c r="CV325" i="7949"/>
  <c r="CX325" i="7949"/>
  <c r="CY325" i="7949"/>
  <c r="CW325" i="7949"/>
  <c r="ER795" i="2"/>
  <c r="ES795" i="2" s="1"/>
  <c r="ES789" i="2"/>
  <c r="DJ192" i="7949"/>
  <c r="DI192" i="7949"/>
  <c r="DI100" i="7949"/>
  <c r="DJ100" i="7949"/>
  <c r="DJ101" i="7949"/>
  <c r="DI101" i="7949"/>
  <c r="CW141" i="7949"/>
  <c r="CV141" i="7949"/>
  <c r="CY141" i="7949"/>
  <c r="CX141" i="7949"/>
  <c r="CZ141" i="7949"/>
  <c r="EY658" i="2"/>
  <c r="ES657" i="2"/>
  <c r="ET373" i="2"/>
  <c r="EW373" i="2"/>
  <c r="EX373" i="2"/>
  <c r="EW665" i="2"/>
  <c r="EX665" i="2"/>
  <c r="ET665" i="2"/>
  <c r="EW58" i="2"/>
  <c r="EX58" i="2"/>
  <c r="ET58" i="2"/>
  <c r="ER675" i="2"/>
  <c r="ES669" i="2"/>
  <c r="EX666" i="2"/>
  <c r="EW666" i="2"/>
  <c r="ET666" i="2"/>
  <c r="DI99" i="7949"/>
  <c r="DJ99" i="7949"/>
  <c r="ES379" i="2"/>
  <c r="ER677" i="2"/>
  <c r="ES671" i="2"/>
  <c r="DI655" i="7949"/>
  <c r="DJ655" i="7949"/>
  <c r="ET359" i="2"/>
  <c r="EX359" i="2"/>
  <c r="EW359" i="2"/>
  <c r="CU50" i="7949"/>
  <c r="DA51" i="7949"/>
  <c r="CU51" i="7949" s="1"/>
  <c r="ER676" i="2"/>
  <c r="ES670" i="2"/>
  <c r="ER793" i="2"/>
  <c r="ES793" i="2" s="1"/>
  <c r="ES787" i="2"/>
  <c r="EX769" i="2"/>
  <c r="ET769" i="2"/>
  <c r="EW769" i="2"/>
  <c r="EW78" i="2"/>
  <c r="EX78" i="2"/>
  <c r="ET78" i="2"/>
  <c r="DI377" i="7949"/>
  <c r="DJ377" i="7949"/>
  <c r="DA605" i="7949"/>
  <c r="CU605" i="7949" s="1"/>
  <c r="CU604" i="7949"/>
  <c r="EX784" i="2"/>
  <c r="ET784" i="2"/>
  <c r="EW784" i="2"/>
  <c r="EW664" i="2"/>
  <c r="EX664" i="2"/>
  <c r="ET664" i="2"/>
  <c r="EX781" i="2"/>
  <c r="EW781" i="2"/>
  <c r="ET781" i="2"/>
  <c r="ER678" i="2"/>
  <c r="ES672" i="2"/>
  <c r="EY771" i="2"/>
  <c r="ES770" i="2"/>
  <c r="EW782" i="2"/>
  <c r="EX782" i="2"/>
  <c r="ET782" i="2"/>
  <c r="CU326" i="7949"/>
  <c r="DA327" i="7949"/>
  <c r="CV603" i="7949"/>
  <c r="CX603" i="7949"/>
  <c r="CW603" i="7949"/>
  <c r="CZ603" i="7949"/>
  <c r="CY603" i="7949"/>
  <c r="M128" i="7950"/>
  <c r="AW128" i="7950"/>
  <c r="AX128" i="7950"/>
  <c r="AY128" i="7950"/>
  <c r="AZ128" i="7950"/>
  <c r="AX65" i="7950"/>
  <c r="M65" i="7950"/>
  <c r="AW65" i="7950"/>
  <c r="AZ65" i="7950"/>
  <c r="AH61" i="7950" s="1"/>
  <c r="AY65" i="7950"/>
  <c r="AH60" i="7950" s="1"/>
  <c r="ER796" i="2"/>
  <c r="ES796" i="2" s="1"/>
  <c r="ES790" i="2"/>
  <c r="ET358" i="2"/>
  <c r="EW358" i="2"/>
  <c r="EX358" i="2"/>
  <c r="EX72" i="2"/>
  <c r="ET72" i="2"/>
  <c r="EW72" i="2"/>
  <c r="M93" i="7950" l="1"/>
  <c r="AP157" i="7950"/>
  <c r="AT157" i="7950" s="1"/>
  <c r="AU157" i="7950" s="1"/>
  <c r="DI376" i="7949"/>
  <c r="DO376" i="7949" s="1"/>
  <c r="AW93" i="7950"/>
  <c r="AP113" i="7950"/>
  <c r="AQ113" i="7950" s="1"/>
  <c r="AZ93" i="7950"/>
  <c r="DJ654" i="7949"/>
  <c r="DO654" i="7949" s="1"/>
  <c r="DJ653" i="7949"/>
  <c r="DO653" i="7949" s="1"/>
  <c r="I141" i="7950"/>
  <c r="AQ141" i="7950"/>
  <c r="AX93" i="7950"/>
  <c r="DJ378" i="7949"/>
  <c r="DO378" i="7949" s="1"/>
  <c r="EX656" i="2"/>
  <c r="AT141" i="7950"/>
  <c r="AU141" i="7950" s="1"/>
  <c r="AV141" i="7950" s="1"/>
  <c r="G141" i="7950"/>
  <c r="EW656" i="2"/>
  <c r="E141" i="7950"/>
  <c r="EG295" i="2"/>
  <c r="EF166" i="2"/>
  <c r="EF54" i="2"/>
  <c r="DO655" i="7949"/>
  <c r="CU418" i="7949"/>
  <c r="DA419" i="7949"/>
  <c r="CV417" i="7949"/>
  <c r="CX417" i="7949"/>
  <c r="CZ417" i="7949"/>
  <c r="CY417" i="7949"/>
  <c r="CW417" i="7949"/>
  <c r="EG54" i="2"/>
  <c r="EG53" i="2"/>
  <c r="DO193" i="7949"/>
  <c r="EF53" i="2"/>
  <c r="DO492" i="7949"/>
  <c r="AP129" i="7950"/>
  <c r="E129" i="7950" s="1"/>
  <c r="EF167" i="2"/>
  <c r="EA156" i="2"/>
  <c r="EC156" i="2" s="1"/>
  <c r="EE156" i="2" s="1"/>
  <c r="EI156" i="2" s="1"/>
  <c r="EJ156" i="2" s="1"/>
  <c r="EK156" i="2" s="1"/>
  <c r="DO101" i="7949"/>
  <c r="EF298" i="2"/>
  <c r="EG165" i="2"/>
  <c r="DO491" i="7949"/>
  <c r="DG469" i="7949"/>
  <c r="DG468" i="7949"/>
  <c r="DG470" i="7949"/>
  <c r="EF163" i="2"/>
  <c r="EA289" i="2"/>
  <c r="EC289" i="2" s="1"/>
  <c r="EE289" i="2" s="1"/>
  <c r="EI289" i="2" s="1"/>
  <c r="EJ289" i="2" s="1"/>
  <c r="EK289" i="2" s="1"/>
  <c r="AP94" i="7950"/>
  <c r="G94" i="7950" s="1"/>
  <c r="DO377" i="7949"/>
  <c r="DZ288" i="2"/>
  <c r="DO192" i="7949"/>
  <c r="EF57" i="2"/>
  <c r="EG168" i="2"/>
  <c r="EA48" i="2"/>
  <c r="EC48" i="2" s="1"/>
  <c r="EE48" i="2" s="1"/>
  <c r="EI48" i="2" s="1"/>
  <c r="EJ48" i="2" s="1"/>
  <c r="EK48" i="2" s="1"/>
  <c r="EF297" i="2"/>
  <c r="EG164" i="2"/>
  <c r="DZ292" i="2"/>
  <c r="DZ157" i="2"/>
  <c r="DZ47" i="2"/>
  <c r="DZ291" i="2"/>
  <c r="CY50" i="7949"/>
  <c r="CX50" i="7949"/>
  <c r="CV50" i="7949"/>
  <c r="CZ50" i="7949"/>
  <c r="CW50" i="7949"/>
  <c r="ET671" i="2"/>
  <c r="EW671" i="2"/>
  <c r="EX671" i="2"/>
  <c r="DO99" i="7949"/>
  <c r="EG296" i="2"/>
  <c r="EF295" i="2"/>
  <c r="EA43" i="2"/>
  <c r="EC43" i="2" s="1"/>
  <c r="EE43" i="2" s="1"/>
  <c r="EI43" i="2" s="1"/>
  <c r="EJ43" i="2" s="1"/>
  <c r="EK43" i="2" s="1"/>
  <c r="CY142" i="7949"/>
  <c r="CV142" i="7949"/>
  <c r="CX142" i="7949"/>
  <c r="CW142" i="7949"/>
  <c r="CZ142" i="7949"/>
  <c r="EG163" i="2"/>
  <c r="EF165" i="2"/>
  <c r="EX788" i="2"/>
  <c r="EW788" i="2"/>
  <c r="ET788" i="2"/>
  <c r="EA159" i="2"/>
  <c r="EC159" i="2" s="1"/>
  <c r="EE159" i="2" s="1"/>
  <c r="EI159" i="2" s="1"/>
  <c r="EJ159" i="2" s="1"/>
  <c r="EK159" i="2" s="1"/>
  <c r="EF294" i="2"/>
  <c r="ER683" i="2"/>
  <c r="ES683" i="2" s="1"/>
  <c r="ES677" i="2"/>
  <c r="EA160" i="2"/>
  <c r="EC160" i="2" s="1"/>
  <c r="EE160" i="2" s="1"/>
  <c r="EI160" i="2" s="1"/>
  <c r="EJ160" i="2" s="1"/>
  <c r="EK160" i="2" s="1"/>
  <c r="ET669" i="2"/>
  <c r="EX669" i="2"/>
  <c r="EW669" i="2"/>
  <c r="EA155" i="2"/>
  <c r="EC155" i="2" s="1"/>
  <c r="EE155" i="2" s="1"/>
  <c r="EI155" i="2" s="1"/>
  <c r="EJ155" i="2" s="1"/>
  <c r="EK155" i="2" s="1"/>
  <c r="AP78" i="7950"/>
  <c r="ES668" i="2"/>
  <c r="ER674" i="2"/>
  <c r="CY143" i="7949"/>
  <c r="CV143" i="7949"/>
  <c r="CX143" i="7949"/>
  <c r="CZ143" i="7949"/>
  <c r="CW143" i="7949"/>
  <c r="EA50" i="2"/>
  <c r="EC50" i="2" s="1"/>
  <c r="EE50" i="2" s="1"/>
  <c r="EI50" i="2" s="1"/>
  <c r="EJ50" i="2" s="1"/>
  <c r="EK50" i="2" s="1"/>
  <c r="DZ155" i="2"/>
  <c r="EG297" i="2"/>
  <c r="EX794" i="2"/>
  <c r="ET794" i="2"/>
  <c r="EW794" i="2"/>
  <c r="EA51" i="2"/>
  <c r="EC51" i="2" s="1"/>
  <c r="EE51" i="2" s="1"/>
  <c r="EI51" i="2" s="1"/>
  <c r="EJ51" i="2" s="1"/>
  <c r="EK51" i="2" s="1"/>
  <c r="ES675" i="2"/>
  <c r="ER681" i="2"/>
  <c r="ES681" i="2" s="1"/>
  <c r="EW789" i="2"/>
  <c r="EX789" i="2"/>
  <c r="ET789" i="2"/>
  <c r="EA49" i="2"/>
  <c r="EC49" i="2" s="1"/>
  <c r="EE49" i="2" s="1"/>
  <c r="EI49" i="2" s="1"/>
  <c r="EJ49" i="2" s="1"/>
  <c r="EK49" i="2" s="1"/>
  <c r="EF55" i="2"/>
  <c r="DZ51" i="2"/>
  <c r="EW662" i="2"/>
  <c r="ET662" i="2"/>
  <c r="EX662" i="2"/>
  <c r="DZ42" i="2"/>
  <c r="EA291" i="2"/>
  <c r="EC291" i="2" s="1"/>
  <c r="EE291" i="2" s="1"/>
  <c r="EI291" i="2" s="1"/>
  <c r="EJ291" i="2" s="1"/>
  <c r="EK291" i="2" s="1"/>
  <c r="DZ154" i="2"/>
  <c r="DZ46" i="2"/>
  <c r="CY326" i="7949"/>
  <c r="CW326" i="7949"/>
  <c r="CX326" i="7949"/>
  <c r="CV326" i="7949"/>
  <c r="CZ326" i="7949"/>
  <c r="ER684" i="2"/>
  <c r="ES684" i="2" s="1"/>
  <c r="ES678" i="2"/>
  <c r="EX787" i="2"/>
  <c r="EW787" i="2"/>
  <c r="ET787" i="2"/>
  <c r="EA158" i="2"/>
  <c r="EC158" i="2" s="1"/>
  <c r="EE158" i="2" s="1"/>
  <c r="EI158" i="2" s="1"/>
  <c r="EJ158" i="2" s="1"/>
  <c r="EK158" i="2" s="1"/>
  <c r="DZ45" i="2"/>
  <c r="EA290" i="2"/>
  <c r="EC290" i="2" s="1"/>
  <c r="EE290" i="2" s="1"/>
  <c r="EI290" i="2" s="1"/>
  <c r="EJ290" i="2" s="1"/>
  <c r="EK290" i="2" s="1"/>
  <c r="EX795" i="2"/>
  <c r="EW795" i="2"/>
  <c r="ET795" i="2"/>
  <c r="EG162" i="2"/>
  <c r="EF296" i="2"/>
  <c r="EA45" i="2"/>
  <c r="EC45" i="2" s="1"/>
  <c r="EE45" i="2" s="1"/>
  <c r="EI45" i="2" s="1"/>
  <c r="EJ45" i="2" s="1"/>
  <c r="EK45" i="2" s="1"/>
  <c r="EG166" i="2"/>
  <c r="EA47" i="2"/>
  <c r="EC47" i="2" s="1"/>
  <c r="EE47" i="2" s="1"/>
  <c r="EI47" i="2" s="1"/>
  <c r="EJ47" i="2" s="1"/>
  <c r="EK47" i="2" s="1"/>
  <c r="EA288" i="2"/>
  <c r="EC288" i="2" s="1"/>
  <c r="EE288" i="2" s="1"/>
  <c r="EI288" i="2" s="1"/>
  <c r="EJ288" i="2" s="1"/>
  <c r="EK288" i="2" s="1"/>
  <c r="EG57" i="2"/>
  <c r="EX780" i="2"/>
  <c r="ET780" i="2"/>
  <c r="EW780" i="2"/>
  <c r="EA44" i="2"/>
  <c r="EC44" i="2" s="1"/>
  <c r="EE44" i="2" s="1"/>
  <c r="EI44" i="2" s="1"/>
  <c r="EJ44" i="2" s="1"/>
  <c r="EK44" i="2" s="1"/>
  <c r="EF162" i="2"/>
  <c r="EA157" i="2"/>
  <c r="EC157" i="2" s="1"/>
  <c r="EE157" i="2" s="1"/>
  <c r="EI157" i="2" s="1"/>
  <c r="EJ157" i="2" s="1"/>
  <c r="EK157" i="2" s="1"/>
  <c r="DZ159" i="2"/>
  <c r="EW770" i="2"/>
  <c r="EX770" i="2"/>
  <c r="ET770" i="2"/>
  <c r="EW790" i="2"/>
  <c r="ET790" i="2"/>
  <c r="EX790" i="2"/>
  <c r="EW793" i="2"/>
  <c r="EX793" i="2"/>
  <c r="ET793" i="2"/>
  <c r="EA42" i="2"/>
  <c r="EC42" i="2" s="1"/>
  <c r="EE42" i="2" s="1"/>
  <c r="EI42" i="2" s="1"/>
  <c r="EJ42" i="2" s="1"/>
  <c r="EK42" i="2" s="1"/>
  <c r="EF56" i="2"/>
  <c r="EA292" i="2"/>
  <c r="EC292" i="2" s="1"/>
  <c r="EE292" i="2" s="1"/>
  <c r="EI292" i="2" s="1"/>
  <c r="EJ292" i="2" s="1"/>
  <c r="EK292" i="2" s="1"/>
  <c r="EW657" i="2"/>
  <c r="EX657" i="2"/>
  <c r="ET657" i="2"/>
  <c r="EG56" i="2"/>
  <c r="DZ289" i="2"/>
  <c r="ES786" i="2"/>
  <c r="ER792" i="2"/>
  <c r="ES792" i="2" s="1"/>
  <c r="EA46" i="2"/>
  <c r="EC46" i="2" s="1"/>
  <c r="EE46" i="2" s="1"/>
  <c r="EI46" i="2" s="1"/>
  <c r="EJ46" i="2" s="1"/>
  <c r="EK46" i="2" s="1"/>
  <c r="EG167" i="2"/>
  <c r="DZ48" i="2"/>
  <c r="DZ156" i="2"/>
  <c r="DZ290" i="2"/>
  <c r="EY772" i="2"/>
  <c r="ES772" i="2" s="1"/>
  <c r="ES771" i="2"/>
  <c r="EG298" i="2"/>
  <c r="AQ157" i="7950"/>
  <c r="I157" i="7950"/>
  <c r="EF168" i="2"/>
  <c r="EX796" i="2"/>
  <c r="EW796" i="2"/>
  <c r="ET796" i="2"/>
  <c r="EG55" i="2"/>
  <c r="EW670" i="2"/>
  <c r="EX670" i="2"/>
  <c r="ET670" i="2"/>
  <c r="EG294" i="2"/>
  <c r="EF164" i="2"/>
  <c r="ET379" i="2"/>
  <c r="EW379" i="2"/>
  <c r="EX379" i="2"/>
  <c r="DZ49" i="2"/>
  <c r="EY659" i="2"/>
  <c r="ES658" i="2"/>
  <c r="DO100" i="7949"/>
  <c r="DZ44" i="2"/>
  <c r="CU696" i="7949"/>
  <c r="DA697" i="7949"/>
  <c r="CU697" i="7949" s="1"/>
  <c r="DO191" i="7949"/>
  <c r="CX51" i="7949"/>
  <c r="CY51" i="7949"/>
  <c r="CV51" i="7949"/>
  <c r="CW51" i="7949"/>
  <c r="CZ51" i="7949"/>
  <c r="CX604" i="7949"/>
  <c r="CZ604" i="7949"/>
  <c r="CW604" i="7949"/>
  <c r="CV604" i="7949"/>
  <c r="CY604" i="7949"/>
  <c r="CV605" i="7949"/>
  <c r="CY605" i="7949"/>
  <c r="CX605" i="7949"/>
  <c r="CZ605" i="7949"/>
  <c r="CW605" i="7949"/>
  <c r="DZ160" i="2"/>
  <c r="CU327" i="7949"/>
  <c r="DA328" i="7949"/>
  <c r="CU328" i="7949" s="1"/>
  <c r="EX672" i="2"/>
  <c r="ET672" i="2"/>
  <c r="EW672" i="2"/>
  <c r="DZ50" i="2"/>
  <c r="EA154" i="2"/>
  <c r="EC154" i="2" s="1"/>
  <c r="EE154" i="2" s="1"/>
  <c r="EI154" i="2" s="1"/>
  <c r="EJ154" i="2" s="1"/>
  <c r="EK154" i="2" s="1"/>
  <c r="DZ43" i="2"/>
  <c r="ES676" i="2"/>
  <c r="ER682" i="2"/>
  <c r="ES682" i="2" s="1"/>
  <c r="DZ158" i="2"/>
  <c r="CY695" i="7949"/>
  <c r="CV695" i="7949"/>
  <c r="CZ695" i="7949"/>
  <c r="CW695" i="7949"/>
  <c r="CX695" i="7949"/>
  <c r="G157" i="7950" l="1"/>
  <c r="AR157" i="7950"/>
  <c r="E157" i="7950"/>
  <c r="CT41" i="7949"/>
  <c r="AT113" i="7950"/>
  <c r="AU113" i="7950" s="1"/>
  <c r="K106" i="7950" s="1"/>
  <c r="I113" i="7950"/>
  <c r="AR113" i="7950"/>
  <c r="G113" i="7950"/>
  <c r="E113" i="7950"/>
  <c r="DZ591" i="2"/>
  <c r="EH166" i="2"/>
  <c r="EH167" i="2"/>
  <c r="EG466" i="2"/>
  <c r="EH168" i="2"/>
  <c r="EH298" i="2"/>
  <c r="I94" i="7950"/>
  <c r="AT94" i="7950"/>
  <c r="AU94" i="7950" s="1"/>
  <c r="K94" i="7950" s="1"/>
  <c r="EH163" i="2"/>
  <c r="K141" i="7950"/>
  <c r="EH295" i="2"/>
  <c r="AQ94" i="7950"/>
  <c r="G129" i="7950"/>
  <c r="AQ129" i="7950"/>
  <c r="AT129" i="7950"/>
  <c r="AU129" i="7950" s="1"/>
  <c r="AV129" i="7950" s="1"/>
  <c r="I129" i="7950"/>
  <c r="AR129" i="7950"/>
  <c r="EH57" i="2"/>
  <c r="AR94" i="7950"/>
  <c r="EF355" i="2"/>
  <c r="EH164" i="2"/>
  <c r="EH54" i="2"/>
  <c r="EH165" i="2"/>
  <c r="E94" i="7950"/>
  <c r="EH53" i="2"/>
  <c r="DA420" i="7949"/>
  <c r="CU420" i="7949" s="1"/>
  <c r="CU419" i="7949"/>
  <c r="CX418" i="7949"/>
  <c r="CY418" i="7949"/>
  <c r="CZ418" i="7949"/>
  <c r="CV418" i="7949"/>
  <c r="CW418" i="7949"/>
  <c r="EF354" i="2"/>
  <c r="EG355" i="2"/>
  <c r="EG354" i="2"/>
  <c r="CT595" i="7949"/>
  <c r="DG600" i="7949" s="1"/>
  <c r="DI470" i="7949"/>
  <c r="DJ470" i="7949"/>
  <c r="DI468" i="7949"/>
  <c r="DJ468" i="7949"/>
  <c r="DJ469" i="7949"/>
  <c r="DI469" i="7949"/>
  <c r="DZ345" i="2"/>
  <c r="EH296" i="2"/>
  <c r="EG469" i="2"/>
  <c r="DZ593" i="2"/>
  <c r="CT133" i="7949"/>
  <c r="DG135" i="7949" s="1"/>
  <c r="EH162" i="2"/>
  <c r="EH297" i="2"/>
  <c r="EH294" i="2"/>
  <c r="DZ350" i="2"/>
  <c r="EH56" i="2"/>
  <c r="EA350" i="2"/>
  <c r="EC350" i="2" s="1"/>
  <c r="EE350" i="2" s="1"/>
  <c r="EI350" i="2" s="1"/>
  <c r="EJ350" i="2" s="1"/>
  <c r="EK350" i="2" s="1"/>
  <c r="DZ459" i="2"/>
  <c r="EA459" i="2"/>
  <c r="EC459" i="2" s="1"/>
  <c r="EE459" i="2" s="1"/>
  <c r="EI459" i="2" s="1"/>
  <c r="EJ459" i="2" s="1"/>
  <c r="EK459" i="2" s="1"/>
  <c r="ET678" i="2"/>
  <c r="EW678" i="2"/>
  <c r="EX678" i="2"/>
  <c r="EW684" i="2"/>
  <c r="EX684" i="2"/>
  <c r="ET684" i="2"/>
  <c r="EA592" i="2"/>
  <c r="EC592" i="2" s="1"/>
  <c r="EE592" i="2" s="1"/>
  <c r="EI592" i="2" s="1"/>
  <c r="EJ592" i="2" s="1"/>
  <c r="EK592" i="2" s="1"/>
  <c r="EG357" i="2"/>
  <c r="EA593" i="2"/>
  <c r="EC593" i="2" s="1"/>
  <c r="EE593" i="2" s="1"/>
  <c r="EI593" i="2" s="1"/>
  <c r="EJ593" i="2" s="1"/>
  <c r="EK593" i="2" s="1"/>
  <c r="EA455" i="2"/>
  <c r="EC455" i="2" s="1"/>
  <c r="EE455" i="2" s="1"/>
  <c r="EI455" i="2" s="1"/>
  <c r="EJ455" i="2" s="1"/>
  <c r="EK455" i="2" s="1"/>
  <c r="DZ461" i="2"/>
  <c r="G78" i="7950"/>
  <c r="I78" i="7950"/>
  <c r="AT78" i="7950"/>
  <c r="AU78" i="7950" s="1"/>
  <c r="E78" i="7950"/>
  <c r="AQ78" i="7950"/>
  <c r="AR78" i="7950"/>
  <c r="DG46" i="7949"/>
  <c r="DG45" i="7949"/>
  <c r="DG44" i="7949"/>
  <c r="DG43" i="7949"/>
  <c r="DG42" i="7949"/>
  <c r="DZ455" i="2"/>
  <c r="EX658" i="2"/>
  <c r="ET658" i="2"/>
  <c r="EW658" i="2"/>
  <c r="DZ351" i="2"/>
  <c r="EF598" i="2"/>
  <c r="EG597" i="2"/>
  <c r="EA461" i="2"/>
  <c r="EC461" i="2" s="1"/>
  <c r="EE461" i="2" s="1"/>
  <c r="EI461" i="2" s="1"/>
  <c r="EJ461" i="2" s="1"/>
  <c r="EK461" i="2" s="1"/>
  <c r="EG464" i="2"/>
  <c r="EA591" i="2"/>
  <c r="EC591" i="2" s="1"/>
  <c r="EE591" i="2" s="1"/>
  <c r="EI591" i="2" s="1"/>
  <c r="EJ591" i="2" s="1"/>
  <c r="EK591" i="2" s="1"/>
  <c r="EF356" i="2"/>
  <c r="M141" i="7950"/>
  <c r="AW141" i="7950"/>
  <c r="AX141" i="7950"/>
  <c r="AZ141" i="7950"/>
  <c r="AY141" i="7950"/>
  <c r="DZ456" i="2"/>
  <c r="DZ457" i="2"/>
  <c r="DZ460" i="2"/>
  <c r="EA458" i="2"/>
  <c r="EC458" i="2" s="1"/>
  <c r="EE458" i="2" s="1"/>
  <c r="EI458" i="2" s="1"/>
  <c r="EJ458" i="2" s="1"/>
  <c r="EK458" i="2" s="1"/>
  <c r="EA348" i="2"/>
  <c r="EC348" i="2" s="1"/>
  <c r="EE348" i="2" s="1"/>
  <c r="EI348" i="2" s="1"/>
  <c r="EJ348" i="2" s="1"/>
  <c r="EK348" i="2" s="1"/>
  <c r="EG356" i="2"/>
  <c r="EA590" i="2"/>
  <c r="EC590" i="2" s="1"/>
  <c r="EE590" i="2" s="1"/>
  <c r="EI590" i="2" s="1"/>
  <c r="EJ590" i="2" s="1"/>
  <c r="EK590" i="2" s="1"/>
  <c r="EF465" i="2"/>
  <c r="EF467" i="2"/>
  <c r="EA345" i="2"/>
  <c r="EC345" i="2" s="1"/>
  <c r="EE345" i="2" s="1"/>
  <c r="EI345" i="2" s="1"/>
  <c r="EJ345" i="2" s="1"/>
  <c r="EK345" i="2" s="1"/>
  <c r="EY660" i="2"/>
  <c r="ES660" i="2" s="1"/>
  <c r="ES659" i="2"/>
  <c r="EF466" i="2"/>
  <c r="EF595" i="2"/>
  <c r="ET792" i="2"/>
  <c r="EW792" i="2"/>
  <c r="EX792" i="2"/>
  <c r="DZ343" i="2"/>
  <c r="DZ589" i="2"/>
  <c r="EF597" i="2"/>
  <c r="ET786" i="2"/>
  <c r="EX786" i="2"/>
  <c r="EW786" i="2"/>
  <c r="EF599" i="2"/>
  <c r="ES674" i="2"/>
  <c r="ER680" i="2"/>
  <c r="EA589" i="2"/>
  <c r="EC589" i="2" s="1"/>
  <c r="EE589" i="2" s="1"/>
  <c r="EI589" i="2" s="1"/>
  <c r="EJ589" i="2" s="1"/>
  <c r="EK589" i="2" s="1"/>
  <c r="EA457" i="2"/>
  <c r="EC457" i="2" s="1"/>
  <c r="EE457" i="2" s="1"/>
  <c r="EI457" i="2" s="1"/>
  <c r="EJ457" i="2" s="1"/>
  <c r="EK457" i="2" s="1"/>
  <c r="EG468" i="2"/>
  <c r="EG596" i="2"/>
  <c r="ET772" i="2"/>
  <c r="EW772" i="2"/>
  <c r="EX772" i="2"/>
  <c r="DZ347" i="2"/>
  <c r="K157" i="7950"/>
  <c r="AV157" i="7950"/>
  <c r="DZ352" i="2"/>
  <c r="EF463" i="2"/>
  <c r="ET668" i="2"/>
  <c r="EX668" i="2"/>
  <c r="EW668" i="2"/>
  <c r="EA344" i="2"/>
  <c r="EC344" i="2" s="1"/>
  <c r="EE344" i="2" s="1"/>
  <c r="EI344" i="2" s="1"/>
  <c r="EJ344" i="2" s="1"/>
  <c r="EK344" i="2" s="1"/>
  <c r="EG463" i="2"/>
  <c r="EG595" i="2"/>
  <c r="CX697" i="7949"/>
  <c r="CY697" i="7949"/>
  <c r="CV697" i="7949"/>
  <c r="CW697" i="7949"/>
  <c r="CZ697" i="7949"/>
  <c r="EA349" i="2"/>
  <c r="EC349" i="2" s="1"/>
  <c r="EE349" i="2" s="1"/>
  <c r="EI349" i="2" s="1"/>
  <c r="EJ349" i="2" s="1"/>
  <c r="EK349" i="2" s="1"/>
  <c r="EA351" i="2"/>
  <c r="EC351" i="2" s="1"/>
  <c r="EE351" i="2" s="1"/>
  <c r="EI351" i="2" s="1"/>
  <c r="EJ351" i="2" s="1"/>
  <c r="EK351" i="2" s="1"/>
  <c r="EA346" i="2"/>
  <c r="EC346" i="2" s="1"/>
  <c r="EE346" i="2" s="1"/>
  <c r="EI346" i="2" s="1"/>
  <c r="EJ346" i="2" s="1"/>
  <c r="EK346" i="2" s="1"/>
  <c r="EG599" i="2"/>
  <c r="EA343" i="2"/>
  <c r="EC343" i="2" s="1"/>
  <c r="EE343" i="2" s="1"/>
  <c r="EI343" i="2" s="1"/>
  <c r="EJ343" i="2" s="1"/>
  <c r="EK343" i="2" s="1"/>
  <c r="EF358" i="2"/>
  <c r="ET682" i="2"/>
  <c r="EX682" i="2"/>
  <c r="EW682" i="2"/>
  <c r="CW328" i="7949"/>
  <c r="CV328" i="7949"/>
  <c r="CX328" i="7949"/>
  <c r="CY328" i="7949"/>
  <c r="CZ328" i="7949"/>
  <c r="CX696" i="7949"/>
  <c r="CW696" i="7949"/>
  <c r="CY696" i="7949"/>
  <c r="CZ696" i="7949"/>
  <c r="CV696" i="7949"/>
  <c r="DZ349" i="2"/>
  <c r="DZ346" i="2"/>
  <c r="DZ344" i="2"/>
  <c r="EF357" i="2"/>
  <c r="DZ348" i="2"/>
  <c r="EF468" i="2"/>
  <c r="EF596" i="2"/>
  <c r="EX681" i="2"/>
  <c r="ET681" i="2"/>
  <c r="EW681" i="2"/>
  <c r="EW677" i="2"/>
  <c r="ET677" i="2"/>
  <c r="EX677" i="2"/>
  <c r="EG358" i="2"/>
  <c r="EG598" i="2"/>
  <c r="EA456" i="2"/>
  <c r="EC456" i="2" s="1"/>
  <c r="EE456" i="2" s="1"/>
  <c r="EI456" i="2" s="1"/>
  <c r="EJ456" i="2" s="1"/>
  <c r="EK456" i="2" s="1"/>
  <c r="DZ590" i="2"/>
  <c r="EX676" i="2"/>
  <c r="EW676" i="2"/>
  <c r="ET676" i="2"/>
  <c r="CX327" i="7949"/>
  <c r="CW327" i="7949"/>
  <c r="CZ327" i="7949"/>
  <c r="CV327" i="7949"/>
  <c r="CY327" i="7949"/>
  <c r="EA352" i="2"/>
  <c r="EC352" i="2" s="1"/>
  <c r="EE352" i="2" s="1"/>
  <c r="EI352" i="2" s="1"/>
  <c r="EJ352" i="2" s="1"/>
  <c r="EK352" i="2" s="1"/>
  <c r="EW771" i="2"/>
  <c r="ET771" i="2"/>
  <c r="EX771" i="2"/>
  <c r="EF469" i="2"/>
  <c r="DZ458" i="2"/>
  <c r="EG465" i="2"/>
  <c r="EH55" i="2"/>
  <c r="ET675" i="2"/>
  <c r="EX675" i="2"/>
  <c r="EW675" i="2"/>
  <c r="ET683" i="2"/>
  <c r="EW683" i="2"/>
  <c r="EX683" i="2"/>
  <c r="EA347" i="2"/>
  <c r="EC347" i="2" s="1"/>
  <c r="EE347" i="2" s="1"/>
  <c r="EI347" i="2" s="1"/>
  <c r="EJ347" i="2" s="1"/>
  <c r="EK347" i="2" s="1"/>
  <c r="EA460" i="2"/>
  <c r="EC460" i="2" s="1"/>
  <c r="EE460" i="2" s="1"/>
  <c r="EI460" i="2" s="1"/>
  <c r="EJ460" i="2" s="1"/>
  <c r="EK460" i="2" s="1"/>
  <c r="EG467" i="2"/>
  <c r="EF464" i="2"/>
  <c r="DZ592" i="2"/>
  <c r="AV94" i="7950" l="1"/>
  <c r="EH464" i="2"/>
  <c r="EH466" i="2"/>
  <c r="DK215" i="7949"/>
  <c r="DK234" i="7949"/>
  <c r="K129" i="7950"/>
  <c r="DK214" i="7949"/>
  <c r="DL233" i="7949"/>
  <c r="DN233" i="7949" s="1"/>
  <c r="DG138" i="7949"/>
  <c r="DG144" i="7949" s="1"/>
  <c r="DK193" i="7949"/>
  <c r="DL285" i="7949"/>
  <c r="DN285" i="7949" s="1"/>
  <c r="DL193" i="7949"/>
  <c r="DN193" i="7949" s="1"/>
  <c r="DL232" i="7949"/>
  <c r="DN232" i="7949" s="1"/>
  <c r="DK284" i="7949"/>
  <c r="K113" i="7950"/>
  <c r="AV113" i="7950"/>
  <c r="AY113" i="7950" s="1"/>
  <c r="AH108" i="7950" s="1"/>
  <c r="K122" i="7950"/>
  <c r="DL191" i="7949"/>
  <c r="DN191" i="7949" s="1"/>
  <c r="DL123" i="7949"/>
  <c r="DN123" i="7949" s="1"/>
  <c r="DL307" i="7949"/>
  <c r="DN307" i="7949" s="1"/>
  <c r="DK235" i="7949"/>
  <c r="DK191" i="7949"/>
  <c r="DK123" i="7949"/>
  <c r="DL235" i="7949"/>
  <c r="DN235" i="7949" s="1"/>
  <c r="DK307" i="7949"/>
  <c r="DL192" i="7949"/>
  <c r="DN192" i="7949" s="1"/>
  <c r="DL99" i="7949"/>
  <c r="DN99" i="7949" s="1"/>
  <c r="DL122" i="7949"/>
  <c r="DN122" i="7949" s="1"/>
  <c r="DK283" i="7949"/>
  <c r="DK232" i="7949"/>
  <c r="DL101" i="7949"/>
  <c r="DN101" i="7949" s="1"/>
  <c r="DK99" i="7949"/>
  <c r="DL215" i="7949"/>
  <c r="DN215" i="7949" s="1"/>
  <c r="DK236" i="7949"/>
  <c r="DL283" i="7949"/>
  <c r="DN283" i="7949" s="1"/>
  <c r="DL306" i="7949"/>
  <c r="DN306" i="7949" s="1"/>
  <c r="DL100" i="7949"/>
  <c r="DN100" i="7949" s="1"/>
  <c r="DK101" i="7949"/>
  <c r="DL214" i="7949"/>
  <c r="DN214" i="7949" s="1"/>
  <c r="DK233" i="7949"/>
  <c r="DM233" i="7949" s="1"/>
  <c r="DP233" i="7949" s="1"/>
  <c r="ED227" i="7949" s="1"/>
  <c r="EE227" i="7949" s="1"/>
  <c r="DK306" i="7949"/>
  <c r="DL234" i="7949"/>
  <c r="DN234" i="7949" s="1"/>
  <c r="DK100" i="7949"/>
  <c r="DK192" i="7949"/>
  <c r="DK122" i="7949"/>
  <c r="DK285" i="7949"/>
  <c r="DL284" i="7949"/>
  <c r="DN284" i="7949" s="1"/>
  <c r="DL236" i="7949"/>
  <c r="DN236" i="7949" s="1"/>
  <c r="DG136" i="7949"/>
  <c r="DH136" i="7949" s="1"/>
  <c r="DG134" i="7949"/>
  <c r="DH134" i="7949" s="1"/>
  <c r="EH357" i="2"/>
  <c r="DG137" i="7949"/>
  <c r="DG143" i="7949" s="1"/>
  <c r="EH469" i="2"/>
  <c r="EH355" i="2"/>
  <c r="EH599" i="2"/>
  <c r="CT318" i="7949"/>
  <c r="DG320" i="7949" s="1"/>
  <c r="DG596" i="7949"/>
  <c r="DH596" i="7949" s="1"/>
  <c r="DG599" i="7949"/>
  <c r="DG605" i="7949" s="1"/>
  <c r="EH597" i="2"/>
  <c r="DG598" i="7949"/>
  <c r="DG604" i="7949" s="1"/>
  <c r="DG597" i="7949"/>
  <c r="DG603" i="7949" s="1"/>
  <c r="EH596" i="2"/>
  <c r="CY419" i="7949"/>
  <c r="CX419" i="7949"/>
  <c r="CW419" i="7949"/>
  <c r="CZ419" i="7949"/>
  <c r="CV419" i="7949"/>
  <c r="CW420" i="7949"/>
  <c r="CX420" i="7949"/>
  <c r="CZ420" i="7949"/>
  <c r="CY420" i="7949"/>
  <c r="CV420" i="7949"/>
  <c r="EH354" i="2"/>
  <c r="DO468" i="7949"/>
  <c r="EH468" i="2"/>
  <c r="DO469" i="7949"/>
  <c r="DO470" i="7949"/>
  <c r="ES680" i="2"/>
  <c r="DH44" i="7949"/>
  <c r="DI44" i="7949"/>
  <c r="DG50" i="7949"/>
  <c r="EH463" i="2"/>
  <c r="ET674" i="2"/>
  <c r="EW674" i="2"/>
  <c r="EX674" i="2"/>
  <c r="EX659" i="2"/>
  <c r="ET659" i="2"/>
  <c r="EW659" i="2"/>
  <c r="DH45" i="7949"/>
  <c r="DI45" i="7949"/>
  <c r="DG51" i="7949"/>
  <c r="AW94" i="7950"/>
  <c r="M94" i="7950"/>
  <c r="AX94" i="7950"/>
  <c r="AZ94" i="7950"/>
  <c r="AY94" i="7950"/>
  <c r="EW660" i="2"/>
  <c r="EX660" i="2"/>
  <c r="ET660" i="2"/>
  <c r="AP142" i="7950"/>
  <c r="DG52" i="7949"/>
  <c r="DH46" i="7949"/>
  <c r="DI46" i="7949"/>
  <c r="DG606" i="7949"/>
  <c r="DI600" i="7949"/>
  <c r="DH600" i="7949"/>
  <c r="DI135" i="7949"/>
  <c r="DG141" i="7949"/>
  <c r="DH135" i="7949"/>
  <c r="EH358" i="2"/>
  <c r="EH467" i="2"/>
  <c r="DI138" i="7949"/>
  <c r="EH598" i="2"/>
  <c r="CT687" i="7949"/>
  <c r="AX129" i="7950"/>
  <c r="M129" i="7950"/>
  <c r="AW129" i="7950"/>
  <c r="AY129" i="7950"/>
  <c r="AH124" i="7950" s="1"/>
  <c r="AZ129" i="7950"/>
  <c r="AH125" i="7950" s="1"/>
  <c r="EH465" i="2"/>
  <c r="K78" i="7950"/>
  <c r="AV78" i="7950"/>
  <c r="DI42" i="7949"/>
  <c r="DG48" i="7949"/>
  <c r="DH42" i="7949"/>
  <c r="AW157" i="7950"/>
  <c r="M157" i="7950"/>
  <c r="AX157" i="7950"/>
  <c r="AZ157" i="7950"/>
  <c r="AY157" i="7950"/>
  <c r="EH595" i="2"/>
  <c r="EH356" i="2"/>
  <c r="DI43" i="7949"/>
  <c r="DG49" i="7949"/>
  <c r="DH43" i="7949"/>
  <c r="DM285" i="7949" l="1"/>
  <c r="DP285" i="7949" s="1"/>
  <c r="DT285" i="7949" s="1"/>
  <c r="DU285" i="7949" s="1"/>
  <c r="DV285" i="7949" s="1"/>
  <c r="DM307" i="7949"/>
  <c r="DP307" i="7949" s="1"/>
  <c r="DT307" i="7949" s="1"/>
  <c r="DU307" i="7949" s="1"/>
  <c r="DV307" i="7949" s="1"/>
  <c r="DH138" i="7949"/>
  <c r="DM232" i="7949"/>
  <c r="DP232" i="7949" s="1"/>
  <c r="DM192" i="7949"/>
  <c r="DP192" i="7949" s="1"/>
  <c r="DT192" i="7949" s="1"/>
  <c r="DU192" i="7949" s="1"/>
  <c r="DV192" i="7949" s="1"/>
  <c r="DG142" i="7949"/>
  <c r="DM193" i="7949"/>
  <c r="DP193" i="7949" s="1"/>
  <c r="DT193" i="7949" s="1"/>
  <c r="DU193" i="7949" s="1"/>
  <c r="DV193" i="7949" s="1"/>
  <c r="DG140" i="7949"/>
  <c r="DM122" i="7949"/>
  <c r="DP122" i="7949" s="1"/>
  <c r="DT122" i="7949" s="1"/>
  <c r="DU122" i="7949" s="1"/>
  <c r="DV122" i="7949" s="1"/>
  <c r="DI136" i="7949"/>
  <c r="DM215" i="7949"/>
  <c r="DP215" i="7949" s="1"/>
  <c r="DT215" i="7949" s="1"/>
  <c r="DU215" i="7949" s="1"/>
  <c r="DV215" i="7949" s="1"/>
  <c r="DM100" i="7949"/>
  <c r="DP100" i="7949" s="1"/>
  <c r="DT100" i="7949" s="1"/>
  <c r="DU100" i="7949" s="1"/>
  <c r="DV100" i="7949" s="1"/>
  <c r="DM191" i="7949"/>
  <c r="DP191" i="7949" s="1"/>
  <c r="DT191" i="7949" s="1"/>
  <c r="DU191" i="7949" s="1"/>
  <c r="DV191" i="7949" s="1"/>
  <c r="AW113" i="7950"/>
  <c r="AX113" i="7950"/>
  <c r="M113" i="7950"/>
  <c r="AZ113" i="7950"/>
  <c r="AH109" i="7950" s="1"/>
  <c r="DM306" i="7949"/>
  <c r="DP306" i="7949" s="1"/>
  <c r="DT306" i="7949" s="1"/>
  <c r="DU306" i="7949" s="1"/>
  <c r="DV306" i="7949" s="1"/>
  <c r="DM283" i="7949"/>
  <c r="DP283" i="7949" s="1"/>
  <c r="DT283" i="7949" s="1"/>
  <c r="DU283" i="7949" s="1"/>
  <c r="DV283" i="7949" s="1"/>
  <c r="DM99" i="7949"/>
  <c r="DP99" i="7949" s="1"/>
  <c r="DT99" i="7949" s="1"/>
  <c r="DU99" i="7949" s="1"/>
  <c r="DV99" i="7949" s="1"/>
  <c r="DM123" i="7949"/>
  <c r="DP123" i="7949" s="1"/>
  <c r="DT123" i="7949" s="1"/>
  <c r="DU123" i="7949" s="1"/>
  <c r="DV123" i="7949" s="1"/>
  <c r="DI134" i="7949"/>
  <c r="DI137" i="7949"/>
  <c r="DH137" i="7949"/>
  <c r="DM234" i="7949"/>
  <c r="DP234" i="7949" s="1"/>
  <c r="EG228" i="7949" s="1"/>
  <c r="EH228" i="7949" s="1"/>
  <c r="DM235" i="7949"/>
  <c r="DP235" i="7949" s="1"/>
  <c r="ED229" i="7949" s="1"/>
  <c r="EE229" i="7949" s="1"/>
  <c r="DT233" i="7949"/>
  <c r="DU233" i="7949" s="1"/>
  <c r="DV233" i="7949" s="1"/>
  <c r="DM284" i="7949"/>
  <c r="DP284" i="7949" s="1"/>
  <c r="DT284" i="7949" s="1"/>
  <c r="DU284" i="7949" s="1"/>
  <c r="DV284" i="7949" s="1"/>
  <c r="EG227" i="7949"/>
  <c r="EH227" i="7949" s="1"/>
  <c r="DM101" i="7949"/>
  <c r="DP101" i="7949" s="1"/>
  <c r="DT101" i="7949" s="1"/>
  <c r="DU101" i="7949" s="1"/>
  <c r="DV101" i="7949" s="1"/>
  <c r="DM214" i="7949"/>
  <c r="DP214" i="7949" s="1"/>
  <c r="DT214" i="7949" s="1"/>
  <c r="DU214" i="7949" s="1"/>
  <c r="DV214" i="7949" s="1"/>
  <c r="DM236" i="7949"/>
  <c r="DP236" i="7949" s="1"/>
  <c r="EG230" i="7949" s="1"/>
  <c r="EH230" i="7949" s="1"/>
  <c r="DI599" i="7949"/>
  <c r="DG321" i="7949"/>
  <c r="DI321" i="7949" s="1"/>
  <c r="DH597" i="7949"/>
  <c r="DI596" i="7949"/>
  <c r="DH599" i="7949"/>
  <c r="DG602" i="7949"/>
  <c r="DI602" i="7949" s="1"/>
  <c r="DG319" i="7949"/>
  <c r="DG325" i="7949" s="1"/>
  <c r="DG323" i="7949"/>
  <c r="DH323" i="7949" s="1"/>
  <c r="DG322" i="7949"/>
  <c r="DG328" i="7949" s="1"/>
  <c r="DH598" i="7949"/>
  <c r="DI597" i="7949"/>
  <c r="DI598" i="7949"/>
  <c r="CT410" i="7949"/>
  <c r="DG412" i="7949" s="1"/>
  <c r="AP95" i="7950"/>
  <c r="I95" i="7950" s="1"/>
  <c r="DJ603" i="7949"/>
  <c r="DL603" i="7949"/>
  <c r="DN603" i="7949" s="1"/>
  <c r="DI603" i="7949"/>
  <c r="DK603" i="7949"/>
  <c r="DJ143" i="7949"/>
  <c r="DI143" i="7949"/>
  <c r="DL143" i="7949"/>
  <c r="DN143" i="7949" s="1"/>
  <c r="DK143" i="7949"/>
  <c r="DL605" i="7949"/>
  <c r="DN605" i="7949" s="1"/>
  <c r="DK605" i="7949"/>
  <c r="DJ605" i="7949"/>
  <c r="DI605" i="7949"/>
  <c r="BK106" i="7949"/>
  <c r="DL51" i="7949"/>
  <c r="DN51" i="7949" s="1"/>
  <c r="DK51" i="7949"/>
  <c r="DI51" i="7949"/>
  <c r="DJ51" i="7949"/>
  <c r="DI50" i="7949"/>
  <c r="DL50" i="7949"/>
  <c r="DN50" i="7949" s="1"/>
  <c r="DJ50" i="7949"/>
  <c r="DK50" i="7949"/>
  <c r="DI144" i="7949"/>
  <c r="DK144" i="7949"/>
  <c r="DJ144" i="7949"/>
  <c r="DL144" i="7949"/>
  <c r="DN144" i="7949" s="1"/>
  <c r="DJ52" i="7949"/>
  <c r="DK52" i="7949"/>
  <c r="DI52" i="7949"/>
  <c r="DL52" i="7949"/>
  <c r="DN52" i="7949" s="1"/>
  <c r="BK59" i="7949"/>
  <c r="AU59" i="7949" s="1"/>
  <c r="BK87" i="7949"/>
  <c r="AU87" i="7949" s="1"/>
  <c r="BK111" i="7949"/>
  <c r="DZ46" i="7949"/>
  <c r="DZ44" i="7949"/>
  <c r="DZ42" i="7949"/>
  <c r="DX42" i="7949" s="1"/>
  <c r="DZ43" i="7949"/>
  <c r="DZ45" i="7949"/>
  <c r="EW680" i="2"/>
  <c r="ET680" i="2"/>
  <c r="EX680" i="2"/>
  <c r="BK56" i="7949"/>
  <c r="AU56" i="7949" s="1"/>
  <c r="BK110" i="7949"/>
  <c r="DI48" i="7949"/>
  <c r="DL48" i="7949"/>
  <c r="DN48" i="7949" s="1"/>
  <c r="DK48" i="7949"/>
  <c r="DJ48" i="7949"/>
  <c r="DI320" i="7949"/>
  <c r="DG326" i="7949"/>
  <c r="DH320" i="7949"/>
  <c r="DJ606" i="7949"/>
  <c r="DL606" i="7949"/>
  <c r="DN606" i="7949" s="1"/>
  <c r="DI606" i="7949"/>
  <c r="DK606" i="7949"/>
  <c r="DI49" i="7949"/>
  <c r="DJ49" i="7949"/>
  <c r="DL49" i="7949"/>
  <c r="DN49" i="7949" s="1"/>
  <c r="DK49" i="7949"/>
  <c r="BK62" i="7949"/>
  <c r="AU62" i="7949" s="1"/>
  <c r="BK80" i="7949"/>
  <c r="AU80" i="7949" s="1"/>
  <c r="BK79" i="7949"/>
  <c r="AU79" i="7949" s="1"/>
  <c r="BK105" i="7949"/>
  <c r="AX78" i="7950"/>
  <c r="AW78" i="7950"/>
  <c r="M78" i="7950"/>
  <c r="AZ78" i="7950"/>
  <c r="AY78" i="7950"/>
  <c r="AP158" i="7950"/>
  <c r="BK84" i="7949"/>
  <c r="AU84" i="7949" s="1"/>
  <c r="BK58" i="7949"/>
  <c r="AU58" i="7949" s="1"/>
  <c r="BK102" i="7949"/>
  <c r="DK140" i="7949"/>
  <c r="DJ140" i="7949"/>
  <c r="DI140" i="7949"/>
  <c r="DG691" i="7949"/>
  <c r="DG692" i="7949"/>
  <c r="DG689" i="7949"/>
  <c r="DG690" i="7949"/>
  <c r="DG688" i="7949"/>
  <c r="DK837" i="7949"/>
  <c r="DL861" i="7949"/>
  <c r="DN861" i="7949" s="1"/>
  <c r="DK788" i="7949"/>
  <c r="DL745" i="7949"/>
  <c r="DN745" i="7949" s="1"/>
  <c r="DK654" i="7949"/>
  <c r="DL768" i="7949"/>
  <c r="DN768" i="7949" s="1"/>
  <c r="DL655" i="7949"/>
  <c r="DN655" i="7949" s="1"/>
  <c r="DK653" i="7949"/>
  <c r="DL789" i="7949"/>
  <c r="DN789" i="7949" s="1"/>
  <c r="DL860" i="7949"/>
  <c r="DN860" i="7949" s="1"/>
  <c r="DK861" i="7949"/>
  <c r="DK745" i="7949"/>
  <c r="DL788" i="7949"/>
  <c r="DN788" i="7949" s="1"/>
  <c r="DL676" i="7949"/>
  <c r="DN676" i="7949" s="1"/>
  <c r="DL837" i="7949"/>
  <c r="DN837" i="7949" s="1"/>
  <c r="DK838" i="7949"/>
  <c r="DK787" i="7949"/>
  <c r="DK769" i="7949"/>
  <c r="DK746" i="7949"/>
  <c r="DL654" i="7949"/>
  <c r="DN654" i="7949" s="1"/>
  <c r="DL838" i="7949"/>
  <c r="DN838" i="7949" s="1"/>
  <c r="DL787" i="7949"/>
  <c r="DN787" i="7949" s="1"/>
  <c r="DL769" i="7949"/>
  <c r="DN769" i="7949" s="1"/>
  <c r="DK676" i="7949"/>
  <c r="DK655" i="7949"/>
  <c r="DL790" i="7949"/>
  <c r="DN790" i="7949" s="1"/>
  <c r="DK839" i="7949"/>
  <c r="DK677" i="7949"/>
  <c r="DL746" i="7949"/>
  <c r="DN746" i="7949" s="1"/>
  <c r="DK747" i="7949"/>
  <c r="DL839" i="7949"/>
  <c r="DN839" i="7949" s="1"/>
  <c r="DK790" i="7949"/>
  <c r="DL677" i="7949"/>
  <c r="DN677" i="7949" s="1"/>
  <c r="DK786" i="7949"/>
  <c r="DL786" i="7949"/>
  <c r="DN786" i="7949" s="1"/>
  <c r="DL747" i="7949"/>
  <c r="DN747" i="7949" s="1"/>
  <c r="DL653" i="7949"/>
  <c r="DN653" i="7949" s="1"/>
  <c r="DK860" i="7949"/>
  <c r="DK789" i="7949"/>
  <c r="DK768" i="7949"/>
  <c r="DI319" i="7949"/>
  <c r="DH319" i="7949"/>
  <c r="DI141" i="7949"/>
  <c r="DK141" i="7949"/>
  <c r="DL141" i="7949"/>
  <c r="DN141" i="7949" s="1"/>
  <c r="DJ141" i="7949"/>
  <c r="AR142" i="7950"/>
  <c r="I142" i="7950"/>
  <c r="AQ142" i="7950"/>
  <c r="AT142" i="7950"/>
  <c r="AU142" i="7950" s="1"/>
  <c r="E142" i="7950"/>
  <c r="G142" i="7950"/>
  <c r="DJ142" i="7949"/>
  <c r="DI142" i="7949"/>
  <c r="DK142" i="7949"/>
  <c r="DL142" i="7949"/>
  <c r="DN142" i="7949" s="1"/>
  <c r="DG329" i="7949"/>
  <c r="DI323" i="7949"/>
  <c r="EG226" i="7949"/>
  <c r="EH226" i="7949" s="1"/>
  <c r="ED226" i="7949"/>
  <c r="EE226" i="7949" s="1"/>
  <c r="DT232" i="7949"/>
  <c r="DU232" i="7949" s="1"/>
  <c r="DV232" i="7949" s="1"/>
  <c r="DI604" i="7949"/>
  <c r="DL604" i="7949"/>
  <c r="DN604" i="7949" s="1"/>
  <c r="DJ604" i="7949"/>
  <c r="DK604" i="7949"/>
  <c r="BK60" i="7949" l="1"/>
  <c r="AU60" i="7949" s="1"/>
  <c r="DZ136" i="7949"/>
  <c r="DL140" i="7949"/>
  <c r="DN140" i="7949" s="1"/>
  <c r="BK107" i="7949"/>
  <c r="BK103" i="7949"/>
  <c r="BK55" i="7949"/>
  <c r="AU55" i="7949" s="1"/>
  <c r="BK82" i="7949"/>
  <c r="AU82" i="7949" s="1"/>
  <c r="BK83" i="7949"/>
  <c r="AU83" i="7949" s="1"/>
  <c r="BK104" i="7949"/>
  <c r="BK86" i="7949"/>
  <c r="AU86" i="7949" s="1"/>
  <c r="BK54" i="7949"/>
  <c r="AU54" i="7949" s="1"/>
  <c r="BK109" i="7949"/>
  <c r="BK78" i="7949"/>
  <c r="AU78" i="7949" s="1"/>
  <c r="BK81" i="7949"/>
  <c r="AU81" i="7949" s="1"/>
  <c r="BK108" i="7949"/>
  <c r="BK63" i="7949"/>
  <c r="AU63" i="7949" s="1"/>
  <c r="BK61" i="7949"/>
  <c r="AU61" i="7949" s="1"/>
  <c r="BK57" i="7949"/>
  <c r="AU57" i="7949" s="1"/>
  <c r="BK85" i="7949"/>
  <c r="AU85" i="7949" s="1"/>
  <c r="DT235" i="7949"/>
  <c r="DU235" i="7949" s="1"/>
  <c r="DV235" i="7949" s="1"/>
  <c r="DH321" i="7949"/>
  <c r="DZ135" i="7949"/>
  <c r="DX136" i="7949" s="1"/>
  <c r="DZ134" i="7949"/>
  <c r="DX134" i="7949" s="1"/>
  <c r="DZ137" i="7949"/>
  <c r="DZ138" i="7949"/>
  <c r="DY227" i="7949"/>
  <c r="DY229" i="7949"/>
  <c r="EF900" i="2"/>
  <c r="ED230" i="7949"/>
  <c r="EE230" i="7949" s="1"/>
  <c r="DY228" i="7949"/>
  <c r="DG327" i="7949"/>
  <c r="DL327" i="7949" s="1"/>
  <c r="DN327" i="7949" s="1"/>
  <c r="DY226" i="7949"/>
  <c r="DY230" i="7949"/>
  <c r="EG229" i="7949"/>
  <c r="EH229" i="7949" s="1"/>
  <c r="EI226" i="7949" s="1"/>
  <c r="EC256" i="7949" s="1"/>
  <c r="DT236" i="7949"/>
  <c r="DU236" i="7949" s="1"/>
  <c r="DV236" i="7949" s="1"/>
  <c r="ED228" i="7949"/>
  <c r="EE228" i="7949" s="1"/>
  <c r="DZ599" i="7949"/>
  <c r="DT234" i="7949"/>
  <c r="DU234" i="7949" s="1"/>
  <c r="DV234" i="7949" s="1"/>
  <c r="DZ648" i="2"/>
  <c r="DZ893" i="2"/>
  <c r="DZ597" i="7949"/>
  <c r="DZ600" i="7949"/>
  <c r="DZ596" i="7949"/>
  <c r="DX596" i="7949" s="1"/>
  <c r="DZ598" i="7949"/>
  <c r="DL602" i="7949"/>
  <c r="DN602" i="7949" s="1"/>
  <c r="DJ602" i="7949"/>
  <c r="DO602" i="7949" s="1"/>
  <c r="DK602" i="7949"/>
  <c r="DI322" i="7949"/>
  <c r="DH322" i="7949"/>
  <c r="DZ319" i="7949" s="1"/>
  <c r="DX319" i="7949" s="1"/>
  <c r="DO52" i="7949"/>
  <c r="DK512" i="7949"/>
  <c r="DL583" i="7949"/>
  <c r="DN583" i="7949" s="1"/>
  <c r="DL584" i="7949"/>
  <c r="DN584" i="7949" s="1"/>
  <c r="DL511" i="7949"/>
  <c r="DN511" i="7949" s="1"/>
  <c r="DL491" i="7949"/>
  <c r="DN491" i="7949" s="1"/>
  <c r="DL378" i="7949"/>
  <c r="DN378" i="7949" s="1"/>
  <c r="DK510" i="7949"/>
  <c r="DL399" i="7949"/>
  <c r="DN399" i="7949" s="1"/>
  <c r="DK468" i="7949"/>
  <c r="DK513" i="7949"/>
  <c r="DK560" i="7949"/>
  <c r="DK469" i="7949"/>
  <c r="DL560" i="7949"/>
  <c r="DN560" i="7949" s="1"/>
  <c r="DL509" i="7949"/>
  <c r="DN509" i="7949" s="1"/>
  <c r="DK492" i="7949"/>
  <c r="DL377" i="7949"/>
  <c r="DN377" i="7949" s="1"/>
  <c r="DL376" i="7949"/>
  <c r="DN376" i="7949" s="1"/>
  <c r="DL513" i="7949"/>
  <c r="DN513" i="7949" s="1"/>
  <c r="DK400" i="7949"/>
  <c r="DL470" i="7949"/>
  <c r="DN470" i="7949" s="1"/>
  <c r="DM768" i="7949"/>
  <c r="DP768" i="7949" s="1"/>
  <c r="DT768" i="7949" s="1"/>
  <c r="DU768" i="7949" s="1"/>
  <c r="DV768" i="7949" s="1"/>
  <c r="DM676" i="7949"/>
  <c r="DP676" i="7949" s="1"/>
  <c r="DT676" i="7949" s="1"/>
  <c r="DU676" i="7949" s="1"/>
  <c r="DV676" i="7949" s="1"/>
  <c r="DZ762" i="2"/>
  <c r="EF898" i="2"/>
  <c r="DZ647" i="2"/>
  <c r="DZ652" i="2"/>
  <c r="DZ759" i="2"/>
  <c r="DZ644" i="2"/>
  <c r="EF897" i="2"/>
  <c r="DK561" i="7949"/>
  <c r="DM745" i="7949"/>
  <c r="DP745" i="7949" s="1"/>
  <c r="DT745" i="7949" s="1"/>
  <c r="DU745" i="7949" s="1"/>
  <c r="DV745" i="7949" s="1"/>
  <c r="DK378" i="7949"/>
  <c r="DK399" i="7949"/>
  <c r="DL510" i="7949"/>
  <c r="DN510" i="7949" s="1"/>
  <c r="DK377" i="7949"/>
  <c r="DM839" i="7949"/>
  <c r="DP839" i="7949" s="1"/>
  <c r="DT839" i="7949" s="1"/>
  <c r="DU839" i="7949" s="1"/>
  <c r="DV839" i="7949" s="1"/>
  <c r="DK491" i="7949"/>
  <c r="DL561" i="7949"/>
  <c r="DK376" i="7949"/>
  <c r="DM746" i="7949"/>
  <c r="DP746" i="7949" s="1"/>
  <c r="DT746" i="7949" s="1"/>
  <c r="DU746" i="7949" s="1"/>
  <c r="DV746" i="7949" s="1"/>
  <c r="DM788" i="7949"/>
  <c r="DP788" i="7949" s="1"/>
  <c r="DT788" i="7949" s="1"/>
  <c r="DU788" i="7949" s="1"/>
  <c r="DV788" i="7949" s="1"/>
  <c r="DM861" i="7949"/>
  <c r="DP861" i="7949" s="1"/>
  <c r="DT861" i="7949" s="1"/>
  <c r="DU861" i="7949" s="1"/>
  <c r="DV861" i="7949" s="1"/>
  <c r="DL512" i="7949"/>
  <c r="DZ646" i="2"/>
  <c r="DL400" i="7949"/>
  <c r="DL468" i="7949"/>
  <c r="DN468" i="7949" s="1"/>
  <c r="DZ650" i="2"/>
  <c r="DM838" i="7949"/>
  <c r="DP838" i="7949" s="1"/>
  <c r="DT838" i="7949" s="1"/>
  <c r="DU838" i="7949" s="1"/>
  <c r="DV838" i="7949" s="1"/>
  <c r="DK509" i="7949"/>
  <c r="DL492" i="7949"/>
  <c r="DZ890" i="2"/>
  <c r="EA894" i="2"/>
  <c r="EC894" i="2" s="1"/>
  <c r="EE894" i="2" s="1"/>
  <c r="EI894" i="2" s="1"/>
  <c r="EJ894" i="2" s="1"/>
  <c r="EK894" i="2" s="1"/>
  <c r="DZ761" i="2"/>
  <c r="EF767" i="2"/>
  <c r="DL562" i="7949"/>
  <c r="DN562" i="7949" s="1"/>
  <c r="DK584" i="7949"/>
  <c r="EF899" i="2"/>
  <c r="DZ651" i="2"/>
  <c r="EA644" i="2"/>
  <c r="EC644" i="2" s="1"/>
  <c r="EE644" i="2" s="1"/>
  <c r="EI644" i="2" s="1"/>
  <c r="EJ644" i="2" s="1"/>
  <c r="EK644" i="2" s="1"/>
  <c r="EF766" i="2"/>
  <c r="EF769" i="2"/>
  <c r="DL469" i="7949"/>
  <c r="DK583" i="7949"/>
  <c r="DZ891" i="2"/>
  <c r="DZ760" i="2"/>
  <c r="DM51" i="7949"/>
  <c r="DK511" i="7949"/>
  <c r="DG413" i="7949"/>
  <c r="DG419" i="7949" s="1"/>
  <c r="DK562" i="7949"/>
  <c r="DG411" i="7949"/>
  <c r="DI411" i="7949" s="1"/>
  <c r="DG414" i="7949"/>
  <c r="DI414" i="7949" s="1"/>
  <c r="DK470" i="7949"/>
  <c r="DG415" i="7949"/>
  <c r="DG421" i="7949" s="1"/>
  <c r="EF662" i="2"/>
  <c r="DM52" i="7949"/>
  <c r="DM50" i="7949"/>
  <c r="EG657" i="2"/>
  <c r="DH412" i="7949"/>
  <c r="DG418" i="7949"/>
  <c r="DI412" i="7949"/>
  <c r="EG662" i="2"/>
  <c r="EG764" i="2"/>
  <c r="DO603" i="7949"/>
  <c r="EG658" i="2"/>
  <c r="EG664" i="2"/>
  <c r="EG663" i="2"/>
  <c r="EG659" i="2"/>
  <c r="EF658" i="2"/>
  <c r="EF657" i="2"/>
  <c r="EF660" i="2"/>
  <c r="EF656" i="2"/>
  <c r="EF663" i="2"/>
  <c r="EF659" i="2"/>
  <c r="EF655" i="2"/>
  <c r="EG655" i="2"/>
  <c r="EF661" i="2"/>
  <c r="EG660" i="2"/>
  <c r="EF664" i="2"/>
  <c r="EG656" i="2"/>
  <c r="EG661" i="2"/>
  <c r="DZ894" i="2"/>
  <c r="EF765" i="2"/>
  <c r="EG765" i="2"/>
  <c r="EF764" i="2"/>
  <c r="DM789" i="7949"/>
  <c r="DP789" i="7949" s="1"/>
  <c r="ED783" i="7949" s="1"/>
  <c r="EE783" i="7949" s="1"/>
  <c r="DM144" i="7949"/>
  <c r="DO50" i="7949"/>
  <c r="DM603" i="7949"/>
  <c r="DM677" i="7949"/>
  <c r="DP677" i="7949" s="1"/>
  <c r="DT677" i="7949" s="1"/>
  <c r="DU677" i="7949" s="1"/>
  <c r="DV677" i="7949" s="1"/>
  <c r="DM48" i="7949"/>
  <c r="DO140" i="7949"/>
  <c r="DM860" i="7949"/>
  <c r="DP860" i="7949" s="1"/>
  <c r="DT860" i="7949" s="1"/>
  <c r="DU860" i="7949" s="1"/>
  <c r="DV860" i="7949" s="1"/>
  <c r="AP79" i="7950"/>
  <c r="AT79" i="7950" s="1"/>
  <c r="AU79" i="7950" s="1"/>
  <c r="DX44" i="7949"/>
  <c r="E95" i="7950"/>
  <c r="EA893" i="2"/>
  <c r="EC893" i="2" s="1"/>
  <c r="EE893" i="2" s="1"/>
  <c r="EI893" i="2" s="1"/>
  <c r="EJ893" i="2" s="1"/>
  <c r="EK893" i="2" s="1"/>
  <c r="DX46" i="7949"/>
  <c r="AT95" i="7950"/>
  <c r="AU95" i="7950" s="1"/>
  <c r="K95" i="7950" s="1"/>
  <c r="AQ95" i="7950"/>
  <c r="DM605" i="7949"/>
  <c r="DM655" i="7949"/>
  <c r="DP655" i="7949" s="1"/>
  <c r="DT655" i="7949" s="1"/>
  <c r="DU655" i="7949" s="1"/>
  <c r="DV655" i="7949" s="1"/>
  <c r="DM787" i="7949"/>
  <c r="DP787" i="7949" s="1"/>
  <c r="DT787" i="7949" s="1"/>
  <c r="DU787" i="7949" s="1"/>
  <c r="DV787" i="7949" s="1"/>
  <c r="AR95" i="7950"/>
  <c r="DM790" i="7949"/>
  <c r="DP790" i="7949" s="1"/>
  <c r="EG784" i="7949" s="1"/>
  <c r="EH784" i="7949" s="1"/>
  <c r="DM140" i="7949"/>
  <c r="G95" i="7950"/>
  <c r="K142" i="7950"/>
  <c r="AV142" i="7950"/>
  <c r="DM604" i="7949"/>
  <c r="DM142" i="7949"/>
  <c r="DO141" i="7949"/>
  <c r="DM786" i="7949"/>
  <c r="DP786" i="7949" s="1"/>
  <c r="DM769" i="7949"/>
  <c r="DP769" i="7949" s="1"/>
  <c r="DT769" i="7949" s="1"/>
  <c r="DU769" i="7949" s="1"/>
  <c r="DV769" i="7949" s="1"/>
  <c r="AR158" i="7950"/>
  <c r="AQ158" i="7950"/>
  <c r="AT158" i="7950"/>
  <c r="AU158" i="7950" s="1"/>
  <c r="G158" i="7950"/>
  <c r="E158" i="7950"/>
  <c r="I158" i="7950"/>
  <c r="DM606" i="7949"/>
  <c r="DO48" i="7949"/>
  <c r="DX45" i="7949"/>
  <c r="DO605" i="7949"/>
  <c r="DO143" i="7949"/>
  <c r="EA651" i="2"/>
  <c r="EC651" i="2" s="1"/>
  <c r="EE651" i="2" s="1"/>
  <c r="EI651" i="2" s="1"/>
  <c r="EJ651" i="2" s="1"/>
  <c r="EK651" i="2" s="1"/>
  <c r="EG896" i="2"/>
  <c r="EA891" i="2"/>
  <c r="EC891" i="2" s="1"/>
  <c r="EE891" i="2" s="1"/>
  <c r="EI891" i="2" s="1"/>
  <c r="EJ891" i="2" s="1"/>
  <c r="EK891" i="2" s="1"/>
  <c r="DO142" i="7949"/>
  <c r="DM837" i="7949"/>
  <c r="DP837" i="7949" s="1"/>
  <c r="DT837" i="7949" s="1"/>
  <c r="DU837" i="7949" s="1"/>
  <c r="DV837" i="7949" s="1"/>
  <c r="DM49" i="7949"/>
  <c r="DO606" i="7949"/>
  <c r="DL326" i="7949"/>
  <c r="DN326" i="7949" s="1"/>
  <c r="DK326" i="7949"/>
  <c r="DI326" i="7949"/>
  <c r="DJ326" i="7949"/>
  <c r="DX43" i="7949"/>
  <c r="EA761" i="2"/>
  <c r="EC761" i="2" s="1"/>
  <c r="EE761" i="2" s="1"/>
  <c r="EI761" i="2" s="1"/>
  <c r="EJ761" i="2" s="1"/>
  <c r="EK761" i="2" s="1"/>
  <c r="EA647" i="2"/>
  <c r="EC647" i="2" s="1"/>
  <c r="EE647" i="2" s="1"/>
  <c r="EI647" i="2" s="1"/>
  <c r="EJ647" i="2" s="1"/>
  <c r="EK647" i="2" s="1"/>
  <c r="EA892" i="2"/>
  <c r="EC892" i="2" s="1"/>
  <c r="EE892" i="2" s="1"/>
  <c r="EI892" i="2" s="1"/>
  <c r="EJ892" i="2" s="1"/>
  <c r="EK892" i="2" s="1"/>
  <c r="DM653" i="7949"/>
  <c r="DP653" i="7949" s="1"/>
  <c r="DT653" i="7949" s="1"/>
  <c r="DU653" i="7949" s="1"/>
  <c r="DV653" i="7949" s="1"/>
  <c r="DI688" i="7949"/>
  <c r="DG694" i="7949"/>
  <c r="DH688" i="7949"/>
  <c r="DO51" i="7949"/>
  <c r="EA653" i="2"/>
  <c r="EC653" i="2" s="1"/>
  <c r="EE653" i="2" s="1"/>
  <c r="EI653" i="2" s="1"/>
  <c r="EJ653" i="2" s="1"/>
  <c r="EK653" i="2" s="1"/>
  <c r="EG899" i="2"/>
  <c r="EA890" i="2"/>
  <c r="EC890" i="2" s="1"/>
  <c r="EE890" i="2" s="1"/>
  <c r="EI890" i="2" s="1"/>
  <c r="EJ890" i="2" s="1"/>
  <c r="EK890" i="2" s="1"/>
  <c r="DH690" i="7949"/>
  <c r="DG696" i="7949"/>
  <c r="DI690" i="7949"/>
  <c r="EA648" i="2"/>
  <c r="EC648" i="2" s="1"/>
  <c r="EE648" i="2" s="1"/>
  <c r="EI648" i="2" s="1"/>
  <c r="EJ648" i="2" s="1"/>
  <c r="EK648" i="2" s="1"/>
  <c r="EG900" i="2"/>
  <c r="EA759" i="2"/>
  <c r="EC759" i="2" s="1"/>
  <c r="EE759" i="2" s="1"/>
  <c r="EI759" i="2" s="1"/>
  <c r="EJ759" i="2" s="1"/>
  <c r="EK759" i="2" s="1"/>
  <c r="DL325" i="7949"/>
  <c r="DN325" i="7949" s="1"/>
  <c r="DI325" i="7949"/>
  <c r="DK325" i="7949"/>
  <c r="DJ325" i="7949"/>
  <c r="DK329" i="7949"/>
  <c r="DL329" i="7949"/>
  <c r="DN329" i="7949" s="1"/>
  <c r="DI329" i="7949"/>
  <c r="DJ329" i="7949"/>
  <c r="DO604" i="7949"/>
  <c r="DM747" i="7949"/>
  <c r="DP747" i="7949" s="1"/>
  <c r="DT747" i="7949" s="1"/>
  <c r="DU747" i="7949" s="1"/>
  <c r="DV747" i="7949" s="1"/>
  <c r="DI689" i="7949"/>
  <c r="DH689" i="7949"/>
  <c r="DG695" i="7949"/>
  <c r="DO49" i="7949"/>
  <c r="EA760" i="2"/>
  <c r="EC760" i="2" s="1"/>
  <c r="EE760" i="2" s="1"/>
  <c r="EI760" i="2" s="1"/>
  <c r="EJ760" i="2" s="1"/>
  <c r="EK760" i="2" s="1"/>
  <c r="EA756" i="2"/>
  <c r="EC756" i="2" s="1"/>
  <c r="EE756" i="2" s="1"/>
  <c r="EI756" i="2" s="1"/>
  <c r="EJ756" i="2" s="1"/>
  <c r="EK756" i="2" s="1"/>
  <c r="DM654" i="7949"/>
  <c r="DP654" i="7949" s="1"/>
  <c r="DT654" i="7949" s="1"/>
  <c r="DU654" i="7949" s="1"/>
  <c r="DV654" i="7949" s="1"/>
  <c r="DI692" i="7949"/>
  <c r="DG698" i="7949"/>
  <c r="DH692" i="7949"/>
  <c r="EA652" i="2"/>
  <c r="EC652" i="2" s="1"/>
  <c r="EE652" i="2" s="1"/>
  <c r="EI652" i="2" s="1"/>
  <c r="EJ652" i="2" s="1"/>
  <c r="EK652" i="2" s="1"/>
  <c r="EG769" i="2"/>
  <c r="EA649" i="2"/>
  <c r="EC649" i="2" s="1"/>
  <c r="EE649" i="2" s="1"/>
  <c r="EI649" i="2" s="1"/>
  <c r="EJ649" i="2" s="1"/>
  <c r="EK649" i="2" s="1"/>
  <c r="EG767" i="2"/>
  <c r="EA645" i="2"/>
  <c r="EC645" i="2" s="1"/>
  <c r="EE645" i="2" s="1"/>
  <c r="EI645" i="2" s="1"/>
  <c r="EJ645" i="2" s="1"/>
  <c r="EK645" i="2" s="1"/>
  <c r="EA646" i="2"/>
  <c r="EC646" i="2" s="1"/>
  <c r="EE646" i="2" s="1"/>
  <c r="EI646" i="2" s="1"/>
  <c r="EJ646" i="2" s="1"/>
  <c r="EK646" i="2" s="1"/>
  <c r="DI328" i="7949"/>
  <c r="DL328" i="7949"/>
  <c r="DN328" i="7949" s="1"/>
  <c r="DK328" i="7949"/>
  <c r="DJ328" i="7949"/>
  <c r="DO144" i="7949"/>
  <c r="DK327" i="7949"/>
  <c r="DJ327" i="7949"/>
  <c r="AS85" i="7949"/>
  <c r="EA650" i="2"/>
  <c r="EC650" i="2" s="1"/>
  <c r="EE650" i="2" s="1"/>
  <c r="EI650" i="2" s="1"/>
  <c r="EJ650" i="2" s="1"/>
  <c r="EK650" i="2" s="1"/>
  <c r="EA758" i="2"/>
  <c r="EC758" i="2" s="1"/>
  <c r="EE758" i="2" s="1"/>
  <c r="EI758" i="2" s="1"/>
  <c r="EJ758" i="2" s="1"/>
  <c r="EK758" i="2" s="1"/>
  <c r="EA762" i="2"/>
  <c r="EC762" i="2" s="1"/>
  <c r="EE762" i="2" s="1"/>
  <c r="EI762" i="2" s="1"/>
  <c r="EJ762" i="2" s="1"/>
  <c r="EK762" i="2" s="1"/>
  <c r="DI691" i="7949"/>
  <c r="DG697" i="7949"/>
  <c r="DH691" i="7949"/>
  <c r="DM143" i="7949"/>
  <c r="EG766" i="2"/>
  <c r="EG897" i="2"/>
  <c r="EG898" i="2"/>
  <c r="DM141" i="7949"/>
  <c r="DZ757" i="2"/>
  <c r="EF770" i="2"/>
  <c r="DZ756" i="2"/>
  <c r="EF896" i="2"/>
  <c r="DZ653" i="2"/>
  <c r="DZ758" i="2"/>
  <c r="DZ649" i="2"/>
  <c r="DZ645" i="2"/>
  <c r="EF768" i="2"/>
  <c r="DZ892" i="2"/>
  <c r="EG770" i="2"/>
  <c r="EA757" i="2"/>
  <c r="EC757" i="2" s="1"/>
  <c r="EE757" i="2" s="1"/>
  <c r="EI757" i="2" s="1"/>
  <c r="EJ757" i="2" s="1"/>
  <c r="EK757" i="2" s="1"/>
  <c r="EG768" i="2"/>
  <c r="DI327" i="7949" l="1"/>
  <c r="AS78" i="7949"/>
  <c r="AP78" i="7949" s="1"/>
  <c r="AS54" i="7949"/>
  <c r="AP54" i="7949" s="1"/>
  <c r="AS56" i="7949"/>
  <c r="AT56" i="7949" s="1"/>
  <c r="DX137" i="7949"/>
  <c r="DM511" i="7949"/>
  <c r="DP511" i="7949" s="1"/>
  <c r="AS79" i="7949"/>
  <c r="AT79" i="7949" s="1"/>
  <c r="AS60" i="7949"/>
  <c r="AT60" i="7949" s="1"/>
  <c r="AS82" i="7949"/>
  <c r="AT82" i="7949" s="1"/>
  <c r="AS81" i="7949"/>
  <c r="AT81" i="7949" s="1"/>
  <c r="AS61" i="7949"/>
  <c r="AT61" i="7949" s="1"/>
  <c r="AS58" i="7949"/>
  <c r="AP58" i="7949" s="1"/>
  <c r="AS84" i="7949"/>
  <c r="AP84" i="7949" s="1"/>
  <c r="AS86" i="7949"/>
  <c r="AT86" i="7949" s="1"/>
  <c r="AS87" i="7949"/>
  <c r="AT87" i="7949" s="1"/>
  <c r="AS59" i="7949"/>
  <c r="AT59" i="7949" s="1"/>
  <c r="AS57" i="7949"/>
  <c r="AT57" i="7949" s="1"/>
  <c r="AS55" i="7949"/>
  <c r="AT55" i="7949" s="1"/>
  <c r="AS83" i="7949"/>
  <c r="AP83" i="7949" s="1"/>
  <c r="AS80" i="7949"/>
  <c r="AP80" i="7949" s="1"/>
  <c r="AS62" i="7949"/>
  <c r="AP62" i="7949" s="1"/>
  <c r="AS63" i="7949"/>
  <c r="AT63" i="7949" s="1"/>
  <c r="DP50" i="7949"/>
  <c r="DT50" i="7949" s="1"/>
  <c r="DU50" i="7949" s="1"/>
  <c r="DV50" i="7949" s="1"/>
  <c r="DX138" i="7949"/>
  <c r="DX135" i="7949"/>
  <c r="EI227" i="7949"/>
  <c r="EC257" i="7949" s="1"/>
  <c r="EC262" i="7949" s="1"/>
  <c r="EH900" i="2"/>
  <c r="EF228" i="7949"/>
  <c r="EC235" i="7949" s="1"/>
  <c r="EJ247" i="7949" s="1"/>
  <c r="EJ248" i="7949" s="1"/>
  <c r="EJ249" i="7949" s="1"/>
  <c r="EJ250" i="7949" s="1"/>
  <c r="DX599" i="7949"/>
  <c r="EF226" i="7949"/>
  <c r="EC233" i="7949" s="1"/>
  <c r="DM377" i="7949"/>
  <c r="DP377" i="7949" s="1"/>
  <c r="DT377" i="7949" s="1"/>
  <c r="DU377" i="7949" s="1"/>
  <c r="DV377" i="7949" s="1"/>
  <c r="DX597" i="7949"/>
  <c r="DM399" i="7949"/>
  <c r="DP399" i="7949" s="1"/>
  <c r="DT399" i="7949" s="1"/>
  <c r="DU399" i="7949" s="1"/>
  <c r="DV399" i="7949" s="1"/>
  <c r="EF227" i="7949"/>
  <c r="EC234" i="7949" s="1"/>
  <c r="EC241" i="7949" s="1"/>
  <c r="DX598" i="7949"/>
  <c r="DP52" i="7949"/>
  <c r="DT52" i="7949" s="1"/>
  <c r="DU52" i="7949" s="1"/>
  <c r="DV52" i="7949" s="1"/>
  <c r="DX600" i="7949"/>
  <c r="DM583" i="7949"/>
  <c r="DP583" i="7949" s="1"/>
  <c r="DT583" i="7949" s="1"/>
  <c r="DU583" i="7949" s="1"/>
  <c r="DV583" i="7949" s="1"/>
  <c r="EG782" i="7949"/>
  <c r="EH782" i="7949" s="1"/>
  <c r="ED782" i="7949"/>
  <c r="EE782" i="7949" s="1"/>
  <c r="DM602" i="7949"/>
  <c r="DP602" i="7949" s="1"/>
  <c r="DT602" i="7949" s="1"/>
  <c r="DU602" i="7949" s="1"/>
  <c r="DV602" i="7949" s="1"/>
  <c r="DM584" i="7949"/>
  <c r="DP584" i="7949" s="1"/>
  <c r="DT584" i="7949" s="1"/>
  <c r="DU584" i="7949" s="1"/>
  <c r="DV584" i="7949" s="1"/>
  <c r="DP51" i="7949"/>
  <c r="DT51" i="7949" s="1"/>
  <c r="DU51" i="7949" s="1"/>
  <c r="DV51" i="7949" s="1"/>
  <c r="DP141" i="7949"/>
  <c r="DT141" i="7949" s="1"/>
  <c r="DU141" i="7949" s="1"/>
  <c r="DV141" i="7949" s="1"/>
  <c r="DM560" i="7949"/>
  <c r="DP560" i="7949" s="1"/>
  <c r="DT560" i="7949" s="1"/>
  <c r="DU560" i="7949" s="1"/>
  <c r="DV560" i="7949" s="1"/>
  <c r="EH766" i="2"/>
  <c r="DM491" i="7949"/>
  <c r="DP491" i="7949" s="1"/>
  <c r="DT491" i="7949" s="1"/>
  <c r="DU491" i="7949" s="1"/>
  <c r="DV491" i="7949" s="1"/>
  <c r="DP604" i="7949"/>
  <c r="DT604" i="7949" s="1"/>
  <c r="DU604" i="7949" s="1"/>
  <c r="DV604" i="7949" s="1"/>
  <c r="DZ323" i="7949"/>
  <c r="DZ320" i="7949"/>
  <c r="DX320" i="7949" s="1"/>
  <c r="DZ321" i="7949"/>
  <c r="DZ322" i="7949"/>
  <c r="DM509" i="7949"/>
  <c r="DP509" i="7949" s="1"/>
  <c r="EG503" i="7949" s="1"/>
  <c r="EH503" i="7949" s="1"/>
  <c r="DM470" i="7949"/>
  <c r="DP470" i="7949" s="1"/>
  <c r="DT470" i="7949" s="1"/>
  <c r="DU470" i="7949" s="1"/>
  <c r="DV470" i="7949" s="1"/>
  <c r="EH897" i="2"/>
  <c r="DM378" i="7949"/>
  <c r="DP378" i="7949" s="1"/>
  <c r="DT378" i="7949" s="1"/>
  <c r="DU378" i="7949" s="1"/>
  <c r="DV378" i="7949" s="1"/>
  <c r="EH899" i="2"/>
  <c r="EH664" i="2"/>
  <c r="DM513" i="7949"/>
  <c r="DP513" i="7949" s="1"/>
  <c r="DP144" i="7949"/>
  <c r="DT144" i="7949" s="1"/>
  <c r="DU144" i="7949" s="1"/>
  <c r="DV144" i="7949" s="1"/>
  <c r="EH767" i="2"/>
  <c r="EH898" i="2"/>
  <c r="AP57" i="7949"/>
  <c r="DM376" i="7949"/>
  <c r="DP376" i="7949" s="1"/>
  <c r="DT376" i="7949" s="1"/>
  <c r="DU376" i="7949" s="1"/>
  <c r="DV376" i="7949" s="1"/>
  <c r="DP603" i="7949"/>
  <c r="DT603" i="7949" s="1"/>
  <c r="DU603" i="7949" s="1"/>
  <c r="DV603" i="7949" s="1"/>
  <c r="AV95" i="7950"/>
  <c r="AY95" i="7950" s="1"/>
  <c r="EG783" i="7949"/>
  <c r="EH783" i="7949" s="1"/>
  <c r="DM562" i="7949"/>
  <c r="DP562" i="7949" s="1"/>
  <c r="DT562" i="7949" s="1"/>
  <c r="DU562" i="7949" s="1"/>
  <c r="DV562" i="7949" s="1"/>
  <c r="DH415" i="7949"/>
  <c r="DP49" i="7949"/>
  <c r="DT49" i="7949" s="1"/>
  <c r="DU49" i="7949" s="1"/>
  <c r="DV49" i="7949" s="1"/>
  <c r="DT789" i="7949"/>
  <c r="DU789" i="7949" s="1"/>
  <c r="DV789" i="7949" s="1"/>
  <c r="EH662" i="2"/>
  <c r="EH764" i="2"/>
  <c r="DP140" i="7949"/>
  <c r="DT140" i="7949" s="1"/>
  <c r="DU140" i="7949" s="1"/>
  <c r="DV140" i="7949" s="1"/>
  <c r="ED784" i="7949"/>
  <c r="EE784" i="7949" s="1"/>
  <c r="DM510" i="7949"/>
  <c r="DP510" i="7949" s="1"/>
  <c r="DO329" i="7949"/>
  <c r="DT790" i="7949"/>
  <c r="DU790" i="7949" s="1"/>
  <c r="DV790" i="7949" s="1"/>
  <c r="EH663" i="2"/>
  <c r="DI415" i="7949"/>
  <c r="DH413" i="7949"/>
  <c r="DG420" i="7949"/>
  <c r="DJ420" i="7949" s="1"/>
  <c r="I79" i="7950"/>
  <c r="DI413" i="7949"/>
  <c r="DY784" i="7949"/>
  <c r="DG417" i="7949"/>
  <c r="DN561" i="7949"/>
  <c r="DM561" i="7949"/>
  <c r="DP561" i="7949" s="1"/>
  <c r="DT561" i="7949" s="1"/>
  <c r="DU561" i="7949" s="1"/>
  <c r="DV561" i="7949" s="1"/>
  <c r="EH769" i="2"/>
  <c r="DP606" i="7949"/>
  <c r="DT606" i="7949" s="1"/>
  <c r="DU606" i="7949" s="1"/>
  <c r="DV606" i="7949" s="1"/>
  <c r="DN512" i="7949"/>
  <c r="DM512" i="7949"/>
  <c r="DP512" i="7949" s="1"/>
  <c r="DN400" i="7949"/>
  <c r="DM400" i="7949"/>
  <c r="DP400" i="7949" s="1"/>
  <c r="DT400" i="7949" s="1"/>
  <c r="DU400" i="7949" s="1"/>
  <c r="DV400" i="7949" s="1"/>
  <c r="DH411" i="7949"/>
  <c r="DN492" i="7949"/>
  <c r="DM492" i="7949"/>
  <c r="DP492" i="7949" s="1"/>
  <c r="DT492" i="7949" s="1"/>
  <c r="DU492" i="7949" s="1"/>
  <c r="DV492" i="7949" s="1"/>
  <c r="DM468" i="7949"/>
  <c r="DP468" i="7949" s="1"/>
  <c r="DT468" i="7949" s="1"/>
  <c r="DU468" i="7949" s="1"/>
  <c r="DV468" i="7949" s="1"/>
  <c r="DO325" i="7949"/>
  <c r="DP48" i="7949"/>
  <c r="DT48" i="7949" s="1"/>
  <c r="DU48" i="7949" s="1"/>
  <c r="DV48" i="7949" s="1"/>
  <c r="DH414" i="7949"/>
  <c r="DN469" i="7949"/>
  <c r="DM469" i="7949"/>
  <c r="DP469" i="7949" s="1"/>
  <c r="DT469" i="7949" s="1"/>
  <c r="DU469" i="7949" s="1"/>
  <c r="DV469" i="7949" s="1"/>
  <c r="EH657" i="2"/>
  <c r="DT511" i="7949"/>
  <c r="DU511" i="7949" s="1"/>
  <c r="DV511" i="7949" s="1"/>
  <c r="ED505" i="7949"/>
  <c r="EE505" i="7949" s="1"/>
  <c r="EG505" i="7949"/>
  <c r="EH505" i="7949" s="1"/>
  <c r="DL419" i="7949"/>
  <c r="DN419" i="7949" s="1"/>
  <c r="DK419" i="7949"/>
  <c r="DI419" i="7949"/>
  <c r="DJ419" i="7949"/>
  <c r="DO326" i="7949"/>
  <c r="DK418" i="7949"/>
  <c r="DI418" i="7949"/>
  <c r="DJ418" i="7949"/>
  <c r="DL418" i="7949"/>
  <c r="DN418" i="7949" s="1"/>
  <c r="DK421" i="7949"/>
  <c r="DI421" i="7949"/>
  <c r="DL421" i="7949"/>
  <c r="DN421" i="7949" s="1"/>
  <c r="DJ421" i="7949"/>
  <c r="EH765" i="2"/>
  <c r="EH655" i="2"/>
  <c r="EH659" i="2"/>
  <c r="EH656" i="2"/>
  <c r="EH660" i="2"/>
  <c r="EH661" i="2"/>
  <c r="EH658" i="2"/>
  <c r="E79" i="7950"/>
  <c r="BK138" i="7949"/>
  <c r="AU138" i="7949" s="1"/>
  <c r="DM328" i="7949"/>
  <c r="EC42" i="7949"/>
  <c r="ED41" i="7949" s="1"/>
  <c r="G79" i="7950"/>
  <c r="BK185" i="7949"/>
  <c r="DP605" i="7949"/>
  <c r="DT605" i="7949" s="1"/>
  <c r="DU605" i="7949" s="1"/>
  <c r="DV605" i="7949" s="1"/>
  <c r="AQ79" i="7950"/>
  <c r="AR79" i="7950"/>
  <c r="BK163" i="7949"/>
  <c r="AU163" i="7949" s="1"/>
  <c r="BK159" i="7949"/>
  <c r="AU159" i="7949" s="1"/>
  <c r="BK183" i="7949"/>
  <c r="BK161" i="7949"/>
  <c r="AU161" i="7949" s="1"/>
  <c r="EG781" i="7949"/>
  <c r="EH781" i="7949" s="1"/>
  <c r="BK131" i="7949"/>
  <c r="AU131" i="7949" s="1"/>
  <c r="BK156" i="7949"/>
  <c r="AU156" i="7949" s="1"/>
  <c r="BK186" i="7949"/>
  <c r="ED781" i="7949"/>
  <c r="EE781" i="7949" s="1"/>
  <c r="DM326" i="7949"/>
  <c r="BK134" i="7949"/>
  <c r="AU134" i="7949" s="1"/>
  <c r="DM329" i="7949"/>
  <c r="EH768" i="2"/>
  <c r="DM327" i="7949"/>
  <c r="AT83" i="7949"/>
  <c r="BK137" i="7949"/>
  <c r="AU137" i="7949" s="1"/>
  <c r="BK129" i="7949"/>
  <c r="AU129" i="7949" s="1"/>
  <c r="DZ688" i="7949"/>
  <c r="DX688" i="7949" s="1"/>
  <c r="DZ690" i="7949"/>
  <c r="DZ692" i="7949"/>
  <c r="DZ689" i="7949"/>
  <c r="DZ691" i="7949"/>
  <c r="EG780" i="7949"/>
  <c r="EH780" i="7949" s="1"/>
  <c r="DT786" i="7949"/>
  <c r="DU786" i="7949" s="1"/>
  <c r="DV786" i="7949" s="1"/>
  <c r="ED780" i="7949"/>
  <c r="EE780" i="7949" s="1"/>
  <c r="DY780" i="7949"/>
  <c r="DY782" i="7949"/>
  <c r="DY783" i="7949"/>
  <c r="DY781" i="7949"/>
  <c r="DP142" i="7949"/>
  <c r="DT142" i="7949" s="1"/>
  <c r="DU142" i="7949" s="1"/>
  <c r="DV142" i="7949" s="1"/>
  <c r="AX142" i="7950"/>
  <c r="M142" i="7950"/>
  <c r="AW142" i="7950"/>
  <c r="AY142" i="7950"/>
  <c r="AZ142" i="7950"/>
  <c r="BK184" i="7949"/>
  <c r="BK189" i="7949"/>
  <c r="DL694" i="7949"/>
  <c r="DN694" i="7949" s="1"/>
  <c r="DK694" i="7949"/>
  <c r="DJ694" i="7949"/>
  <c r="DI694" i="7949"/>
  <c r="EH770" i="2"/>
  <c r="AP86" i="7949"/>
  <c r="DO328" i="7949"/>
  <c r="DJ698" i="7949"/>
  <c r="DK698" i="7949"/>
  <c r="DL698" i="7949"/>
  <c r="DN698" i="7949" s="1"/>
  <c r="DI698" i="7949"/>
  <c r="AP87" i="7949"/>
  <c r="BK164" i="7949"/>
  <c r="AU164" i="7949" s="1"/>
  <c r="BK187" i="7949"/>
  <c r="DP143" i="7949"/>
  <c r="DT143" i="7949" s="1"/>
  <c r="DU143" i="7949" s="1"/>
  <c r="DV143" i="7949" s="1"/>
  <c r="AT85" i="7949"/>
  <c r="AP85" i="7949"/>
  <c r="BK157" i="7949"/>
  <c r="AU157" i="7949" s="1"/>
  <c r="BK158" i="7949"/>
  <c r="AU158" i="7949" s="1"/>
  <c r="BK190" i="7949"/>
  <c r="K79" i="7950"/>
  <c r="AV79" i="7950"/>
  <c r="EC43" i="7949"/>
  <c r="EG41" i="7949" s="1"/>
  <c r="BK135" i="7949"/>
  <c r="AU135" i="7949" s="1"/>
  <c r="BK136" i="7949"/>
  <c r="AU136" i="7949" s="1"/>
  <c r="EC261" i="7949"/>
  <c r="EJ256" i="7949"/>
  <c r="EJ257" i="7949" s="1"/>
  <c r="EJ258" i="7949" s="1"/>
  <c r="BK182" i="7949"/>
  <c r="K158" i="7950"/>
  <c r="AV158" i="7950"/>
  <c r="EJ240" i="7949"/>
  <c r="EJ241" i="7949" s="1"/>
  <c r="EJ242" i="7949" s="1"/>
  <c r="EJ243" i="7949" s="1"/>
  <c r="AT84" i="7949"/>
  <c r="DJ697" i="7949"/>
  <c r="DK697" i="7949"/>
  <c r="DI697" i="7949"/>
  <c r="DL697" i="7949"/>
  <c r="DN697" i="7949" s="1"/>
  <c r="BK181" i="7949"/>
  <c r="BK133" i="7949"/>
  <c r="AU133" i="7949" s="1"/>
  <c r="BK132" i="7949"/>
  <c r="AU132" i="7949" s="1"/>
  <c r="BK160" i="7949"/>
  <c r="AU160" i="7949" s="1"/>
  <c r="BK130" i="7949"/>
  <c r="AU130" i="7949" s="1"/>
  <c r="BK162" i="7949"/>
  <c r="AU162" i="7949" s="1"/>
  <c r="AP82" i="7949"/>
  <c r="DO327" i="7949"/>
  <c r="DI695" i="7949"/>
  <c r="DJ695" i="7949"/>
  <c r="DL695" i="7949"/>
  <c r="DN695" i="7949" s="1"/>
  <c r="DK695" i="7949"/>
  <c r="DM325" i="7949"/>
  <c r="DI696" i="7949"/>
  <c r="DK696" i="7949"/>
  <c r="DL696" i="7949"/>
  <c r="DN696" i="7949" s="1"/>
  <c r="DJ696" i="7949"/>
  <c r="BK188" i="7949"/>
  <c r="BK155" i="7949"/>
  <c r="AU155" i="7949" s="1"/>
  <c r="EH896" i="2"/>
  <c r="AT80" i="7949" l="1"/>
  <c r="AP60" i="7949"/>
  <c r="AT58" i="7949"/>
  <c r="AP59" i="7949"/>
  <c r="AP56" i="7949"/>
  <c r="AP79" i="7949"/>
  <c r="AP61" i="7949"/>
  <c r="AT62" i="7949"/>
  <c r="AP81" i="7949"/>
  <c r="AP63" i="7949"/>
  <c r="AP55" i="7949"/>
  <c r="EC135" i="7949"/>
  <c r="EG133" i="7949" s="1"/>
  <c r="EG134" i="7949" s="1"/>
  <c r="EH134" i="7949" s="1"/>
  <c r="EC134" i="7949"/>
  <c r="ED133" i="7949" s="1"/>
  <c r="ED134" i="7949" s="1"/>
  <c r="EE134" i="7949" s="1"/>
  <c r="EC242" i="7949"/>
  <c r="EJ261" i="7949"/>
  <c r="EJ262" i="7949" s="1"/>
  <c r="EJ263" i="7949" s="1"/>
  <c r="EJ264" i="7949" s="1"/>
  <c r="ED264" i="7949" s="1"/>
  <c r="DX321" i="7949"/>
  <c r="M95" i="7950"/>
  <c r="EC597" i="7949"/>
  <c r="EG595" i="7949" s="1"/>
  <c r="EG600" i="7949" s="1"/>
  <c r="EH600" i="7949" s="1"/>
  <c r="ED46" i="7949"/>
  <c r="EE46" i="7949" s="1"/>
  <c r="EC596" i="7949"/>
  <c r="ED595" i="7949" s="1"/>
  <c r="ED598" i="7949" s="1"/>
  <c r="EE598" i="7949" s="1"/>
  <c r="EJ232" i="7949"/>
  <c r="DT509" i="7949"/>
  <c r="DU509" i="7949" s="1"/>
  <c r="DV509" i="7949" s="1"/>
  <c r="ED503" i="7949"/>
  <c r="EE503" i="7949" s="1"/>
  <c r="DY42" i="7949"/>
  <c r="DY44" i="7949"/>
  <c r="DY43" i="7949"/>
  <c r="DY45" i="7949"/>
  <c r="DY46" i="7949"/>
  <c r="BK45" i="7949"/>
  <c r="AU45" i="7949" s="1"/>
  <c r="DX322" i="7949"/>
  <c r="AW95" i="7950"/>
  <c r="DX323" i="7949"/>
  <c r="AX95" i="7950"/>
  <c r="DY507" i="7949"/>
  <c r="DY504" i="7949"/>
  <c r="DY505" i="7949"/>
  <c r="DP329" i="7949"/>
  <c r="DT329" i="7949" s="1"/>
  <c r="DU329" i="7949" s="1"/>
  <c r="DV329" i="7949" s="1"/>
  <c r="DL420" i="7949"/>
  <c r="DN420" i="7949" s="1"/>
  <c r="DK420" i="7949"/>
  <c r="DY506" i="7949"/>
  <c r="AZ95" i="7950"/>
  <c r="AP96" i="7950" s="1"/>
  <c r="DT513" i="7949"/>
  <c r="DU513" i="7949" s="1"/>
  <c r="DV513" i="7949" s="1"/>
  <c r="ED507" i="7949"/>
  <c r="EE507" i="7949" s="1"/>
  <c r="EG507" i="7949"/>
  <c r="EH507" i="7949" s="1"/>
  <c r="DI420" i="7949"/>
  <c r="DO420" i="7949" s="1"/>
  <c r="BK44" i="7949"/>
  <c r="AU44" i="7949" s="1"/>
  <c r="DY503" i="7949"/>
  <c r="DZ413" i="7949"/>
  <c r="BK94" i="7949"/>
  <c r="DK417" i="7949"/>
  <c r="DL417" i="7949"/>
  <c r="DN417" i="7949" s="1"/>
  <c r="BK46" i="7949"/>
  <c r="AU46" i="7949" s="1"/>
  <c r="BK96" i="7949"/>
  <c r="BK47" i="7949"/>
  <c r="AU47" i="7949" s="1"/>
  <c r="BK98" i="7949"/>
  <c r="BK50" i="7949"/>
  <c r="AU50" i="7949" s="1"/>
  <c r="DZ412" i="7949"/>
  <c r="DZ414" i="7949"/>
  <c r="DI417" i="7949"/>
  <c r="BK97" i="7949"/>
  <c r="DT510" i="7949"/>
  <c r="DU510" i="7949" s="1"/>
  <c r="DV510" i="7949" s="1"/>
  <c r="EG504" i="7949"/>
  <c r="EH504" i="7949" s="1"/>
  <c r="ED504" i="7949"/>
  <c r="EE504" i="7949" s="1"/>
  <c r="DZ415" i="7949"/>
  <c r="DZ411" i="7949"/>
  <c r="DX411" i="7949" s="1"/>
  <c r="BK68" i="7949"/>
  <c r="AU68" i="7949" s="1"/>
  <c r="BK75" i="7949"/>
  <c r="AU75" i="7949" s="1"/>
  <c r="BK95" i="7949"/>
  <c r="BK67" i="7949"/>
  <c r="AU67" i="7949" s="1"/>
  <c r="BK91" i="7949"/>
  <c r="BK93" i="7949"/>
  <c r="BK72" i="7949"/>
  <c r="AU72" i="7949" s="1"/>
  <c r="BK43" i="7949"/>
  <c r="AU43" i="7949" s="1"/>
  <c r="BK42" i="7949"/>
  <c r="AU42" i="7949" s="1"/>
  <c r="BK69" i="7949"/>
  <c r="AU69" i="7949" s="1"/>
  <c r="BK51" i="7949"/>
  <c r="AU51" i="7949" s="1"/>
  <c r="DP328" i="7949"/>
  <c r="DT328" i="7949" s="1"/>
  <c r="DU328" i="7949" s="1"/>
  <c r="DV328" i="7949" s="1"/>
  <c r="DJ417" i="7949"/>
  <c r="BK92" i="7949"/>
  <c r="BK66" i="7949"/>
  <c r="AU66" i="7949" s="1"/>
  <c r="BK48" i="7949"/>
  <c r="AU48" i="7949" s="1"/>
  <c r="BK70" i="7949"/>
  <c r="AU70" i="7949" s="1"/>
  <c r="BK90" i="7949"/>
  <c r="BK71" i="7949"/>
  <c r="AU71" i="7949" s="1"/>
  <c r="BK99" i="7949"/>
  <c r="BK74" i="7949"/>
  <c r="AU74" i="7949" s="1"/>
  <c r="BK73" i="7949"/>
  <c r="AU73" i="7949" s="1"/>
  <c r="BK49" i="7949"/>
  <c r="AU49" i="7949" s="1"/>
  <c r="ED44" i="7949"/>
  <c r="EE44" i="7949" s="1"/>
  <c r="ED45" i="7949"/>
  <c r="EE45" i="7949" s="1"/>
  <c r="ED42" i="7949"/>
  <c r="EE42" i="7949" s="1"/>
  <c r="DM418" i="7949"/>
  <c r="EG506" i="7949"/>
  <c r="EH506" i="7949" s="1"/>
  <c r="ED506" i="7949"/>
  <c r="EE506" i="7949" s="1"/>
  <c r="DT512" i="7949"/>
  <c r="DU512" i="7949" s="1"/>
  <c r="DV512" i="7949" s="1"/>
  <c r="DY598" i="7949"/>
  <c r="DP325" i="7949"/>
  <c r="DT325" i="7949" s="1"/>
  <c r="DU325" i="7949" s="1"/>
  <c r="DV325" i="7949" s="1"/>
  <c r="DO697" i="7949"/>
  <c r="ED257" i="7949"/>
  <c r="EI257" i="7949" s="1"/>
  <c r="ED43" i="7949"/>
  <c r="EE43" i="7949" s="1"/>
  <c r="DY596" i="7949"/>
  <c r="DP327" i="7949"/>
  <c r="DT327" i="7949" s="1"/>
  <c r="DU327" i="7949" s="1"/>
  <c r="DV327" i="7949" s="1"/>
  <c r="ED256" i="7949"/>
  <c r="EE256" i="7949" s="1"/>
  <c r="DY600" i="7949"/>
  <c r="DO421" i="7949"/>
  <c r="DY597" i="7949"/>
  <c r="DM421" i="7949"/>
  <c r="AP143" i="7950"/>
  <c r="AT143" i="7950" s="1"/>
  <c r="AU143" i="7950" s="1"/>
  <c r="DP326" i="7949"/>
  <c r="DT326" i="7949" s="1"/>
  <c r="DU326" i="7949" s="1"/>
  <c r="DV326" i="7949" s="1"/>
  <c r="DO418" i="7949"/>
  <c r="DO419" i="7949"/>
  <c r="DM419" i="7949"/>
  <c r="DY599" i="7949"/>
  <c r="DX690" i="7949"/>
  <c r="AJ132" i="7949"/>
  <c r="DY135" i="7949"/>
  <c r="DM695" i="7949"/>
  <c r="DX692" i="7949"/>
  <c r="DY137" i="7949"/>
  <c r="DM694" i="7949"/>
  <c r="DO695" i="7949"/>
  <c r="DX691" i="7949"/>
  <c r="DY138" i="7949"/>
  <c r="DY136" i="7949"/>
  <c r="DX689" i="7949"/>
  <c r="DO694" i="7949"/>
  <c r="DM697" i="7949"/>
  <c r="ED258" i="7949"/>
  <c r="EJ259" i="7949"/>
  <c r="ED259" i="7949" s="1"/>
  <c r="DO696" i="7949"/>
  <c r="AJ158" i="7949"/>
  <c r="AJ155" i="7949"/>
  <c r="AJ133" i="7949"/>
  <c r="AJ130" i="7949"/>
  <c r="ED241" i="7949"/>
  <c r="EC248" i="7949"/>
  <c r="ED248" i="7949" s="1"/>
  <c r="AX79" i="7950"/>
  <c r="M79" i="7950"/>
  <c r="AW79" i="7950"/>
  <c r="AY79" i="7950"/>
  <c r="AZ79" i="7950"/>
  <c r="DO698" i="7949"/>
  <c r="EI780" i="7949"/>
  <c r="EC810" i="7949" s="1"/>
  <c r="EI781" i="7949"/>
  <c r="EC811" i="7949" s="1"/>
  <c r="AJ163" i="7949"/>
  <c r="EJ244" i="7949"/>
  <c r="ED243" i="7949"/>
  <c r="EG136" i="7949"/>
  <c r="EH136" i="7949" s="1"/>
  <c r="AJ138" i="7949"/>
  <c r="AJ157" i="7949"/>
  <c r="DM698" i="7949"/>
  <c r="AJ161" i="7949"/>
  <c r="AJ131" i="7949"/>
  <c r="AJ129" i="7949"/>
  <c r="AJ160" i="7949"/>
  <c r="M158" i="7950"/>
  <c r="AX158" i="7950"/>
  <c r="AW158" i="7950"/>
  <c r="AY158" i="7950"/>
  <c r="AZ158" i="7950"/>
  <c r="AJ136" i="7949"/>
  <c r="ED250" i="7949"/>
  <c r="EJ251" i="7949"/>
  <c r="AJ164" i="7949"/>
  <c r="AJ137" i="7949"/>
  <c r="ED137" i="7949"/>
  <c r="EE137" i="7949" s="1"/>
  <c r="DM696" i="7949"/>
  <c r="EC240" i="7949"/>
  <c r="EJ233" i="7949"/>
  <c r="EJ234" i="7949" s="1"/>
  <c r="AJ135" i="7949"/>
  <c r="DY134" i="7949"/>
  <c r="EC249" i="7949"/>
  <c r="ED249" i="7949" s="1"/>
  <c r="ED242" i="7949"/>
  <c r="ED136" i="7949"/>
  <c r="EE136" i="7949" s="1"/>
  <c r="EG43" i="7949"/>
  <c r="EH43" i="7949" s="1"/>
  <c r="EG42" i="7949"/>
  <c r="EH42" i="7949" s="1"/>
  <c r="EG46" i="7949"/>
  <c r="EH46" i="7949" s="1"/>
  <c r="EG45" i="7949"/>
  <c r="EH45" i="7949" s="1"/>
  <c r="EG44" i="7949"/>
  <c r="EH44" i="7949" s="1"/>
  <c r="ED263" i="7949"/>
  <c r="AJ162" i="7949"/>
  <c r="AJ156" i="7949"/>
  <c r="EG596" i="7949"/>
  <c r="EH596" i="7949" s="1"/>
  <c r="EF781" i="7949"/>
  <c r="EC788" i="7949" s="1"/>
  <c r="EF782" i="7949"/>
  <c r="EC789" i="7949" s="1"/>
  <c r="EF780" i="7949"/>
  <c r="AJ159" i="7949"/>
  <c r="AJ134" i="7949"/>
  <c r="EG135" i="7949" l="1"/>
  <c r="EH135" i="7949" s="1"/>
  <c r="EG138" i="7949"/>
  <c r="EH138" i="7949" s="1"/>
  <c r="ED599" i="7949"/>
  <c r="EE599" i="7949" s="1"/>
  <c r="EG137" i="7949"/>
  <c r="EH137" i="7949" s="1"/>
  <c r="EI135" i="7949" s="1"/>
  <c r="EC165" i="7949" s="1"/>
  <c r="ED138" i="7949"/>
  <c r="EE138" i="7949" s="1"/>
  <c r="ED600" i="7949"/>
  <c r="EE600" i="7949" s="1"/>
  <c r="ED135" i="7949"/>
  <c r="EE135" i="7949" s="1"/>
  <c r="ED261" i="7949"/>
  <c r="EE261" i="7949" s="1"/>
  <c r="ED262" i="7949"/>
  <c r="EE262" i="7949" s="1"/>
  <c r="EG597" i="7949"/>
  <c r="EH597" i="7949" s="1"/>
  <c r="EG598" i="7949"/>
  <c r="EH598" i="7949" s="1"/>
  <c r="EG599" i="7949"/>
  <c r="EH599" i="7949" s="1"/>
  <c r="ED596" i="7949"/>
  <c r="EE596" i="7949" s="1"/>
  <c r="EC319" i="7949"/>
  <c r="ED318" i="7949" s="1"/>
  <c r="ED320" i="7949" s="1"/>
  <c r="EE320" i="7949" s="1"/>
  <c r="ED597" i="7949"/>
  <c r="EE597" i="7949" s="1"/>
  <c r="EC320" i="7949"/>
  <c r="EG318" i="7949" s="1"/>
  <c r="EG319" i="7949" s="1"/>
  <c r="EH319" i="7949" s="1"/>
  <c r="EI503" i="7949"/>
  <c r="EC533" i="7949" s="1"/>
  <c r="EJ533" i="7949" s="1"/>
  <c r="EJ534" i="7949" s="1"/>
  <c r="DX413" i="7949"/>
  <c r="DM420" i="7949"/>
  <c r="DP420" i="7949" s="1"/>
  <c r="DT420" i="7949" s="1"/>
  <c r="DU420" i="7949" s="1"/>
  <c r="DV420" i="7949" s="1"/>
  <c r="DX415" i="7949"/>
  <c r="DM417" i="7949"/>
  <c r="AR143" i="7950"/>
  <c r="I143" i="7950"/>
  <c r="EF42" i="7949"/>
  <c r="EC49" i="7949" s="1"/>
  <c r="DP695" i="7949"/>
  <c r="DT695" i="7949" s="1"/>
  <c r="DU695" i="7949" s="1"/>
  <c r="DV695" i="7949" s="1"/>
  <c r="DO417" i="7949"/>
  <c r="DX414" i="7949"/>
  <c r="AK136" i="7949"/>
  <c r="AI136" i="7949" s="1"/>
  <c r="EF503" i="7949"/>
  <c r="EC510" i="7949" s="1"/>
  <c r="DX412" i="7949"/>
  <c r="DP694" i="7949"/>
  <c r="DT694" i="7949" s="1"/>
  <c r="DU694" i="7949" s="1"/>
  <c r="DV694" i="7949" s="1"/>
  <c r="E143" i="7950"/>
  <c r="EE257" i="7949"/>
  <c r="EH257" i="7949"/>
  <c r="EC688" i="7949"/>
  <c r="ED687" i="7949" s="1"/>
  <c r="AS42" i="7949"/>
  <c r="AK131" i="7949"/>
  <c r="AI131" i="7949" s="1"/>
  <c r="DP697" i="7949"/>
  <c r="DT697" i="7949" s="1"/>
  <c r="DU697" i="7949" s="1"/>
  <c r="DV697" i="7949" s="1"/>
  <c r="AK133" i="7949"/>
  <c r="AI133" i="7949" s="1"/>
  <c r="AK132" i="7949"/>
  <c r="AI132" i="7949" s="1"/>
  <c r="AK130" i="7949"/>
  <c r="AI130" i="7949" s="1"/>
  <c r="EI256" i="7949"/>
  <c r="DY320" i="7949"/>
  <c r="EC689" i="7949"/>
  <c r="EG687" i="7949" s="1"/>
  <c r="AS48" i="7949"/>
  <c r="EH256" i="7949"/>
  <c r="DY321" i="7949"/>
  <c r="AS49" i="7949"/>
  <c r="AS46" i="7949"/>
  <c r="DY323" i="7949"/>
  <c r="AS50" i="7949"/>
  <c r="AS43" i="7949"/>
  <c r="AK160" i="7949"/>
  <c r="AI160" i="7949" s="1"/>
  <c r="DP419" i="7949"/>
  <c r="DT419" i="7949" s="1"/>
  <c r="DU419" i="7949" s="1"/>
  <c r="DV419" i="7949" s="1"/>
  <c r="AS45" i="7949"/>
  <c r="G143" i="7950"/>
  <c r="AQ143" i="7950"/>
  <c r="AK159" i="7949"/>
  <c r="AI159" i="7949" s="1"/>
  <c r="AK134" i="7949"/>
  <c r="AI134" i="7949" s="1"/>
  <c r="AK135" i="7949"/>
  <c r="AI135" i="7949" s="1"/>
  <c r="DY319" i="7949"/>
  <c r="AK158" i="7949"/>
  <c r="AI158" i="7949" s="1"/>
  <c r="AS47" i="7949"/>
  <c r="AS44" i="7949"/>
  <c r="AK137" i="7949"/>
  <c r="AI137" i="7949" s="1"/>
  <c r="EI504" i="7949"/>
  <c r="EC534" i="7949" s="1"/>
  <c r="EC539" i="7949" s="1"/>
  <c r="AK129" i="7949"/>
  <c r="AI129" i="7949" s="1"/>
  <c r="AS51" i="7949"/>
  <c r="AS66" i="7949"/>
  <c r="AS69" i="7949"/>
  <c r="AS71" i="7949"/>
  <c r="AS70" i="7949"/>
  <c r="AS67" i="7949"/>
  <c r="AK155" i="7949"/>
  <c r="AI155" i="7949" s="1"/>
  <c r="AS72" i="7949"/>
  <c r="AK157" i="7949"/>
  <c r="AI157" i="7949" s="1"/>
  <c r="AS74" i="7949"/>
  <c r="AS73" i="7949"/>
  <c r="AS68" i="7949"/>
  <c r="AK164" i="7949"/>
  <c r="AI164" i="7949" s="1"/>
  <c r="AS75" i="7949"/>
  <c r="DP418" i="7949"/>
  <c r="DT418" i="7949" s="1"/>
  <c r="DU418" i="7949" s="1"/>
  <c r="DV418" i="7949" s="1"/>
  <c r="EF43" i="7949"/>
  <c r="EC50" i="7949" s="1"/>
  <c r="EJ56" i="7949" s="1"/>
  <c r="EJ57" i="7949" s="1"/>
  <c r="EJ58" i="7949" s="1"/>
  <c r="EJ59" i="7949" s="1"/>
  <c r="AK162" i="7949"/>
  <c r="AI162" i="7949" s="1"/>
  <c r="AK161" i="7949"/>
  <c r="AI161" i="7949" s="1"/>
  <c r="AK163" i="7949"/>
  <c r="AI163" i="7949" s="1"/>
  <c r="AK138" i="7949"/>
  <c r="AI138" i="7949" s="1"/>
  <c r="AK156" i="7949"/>
  <c r="AI156" i="7949" s="1"/>
  <c r="EF44" i="7949"/>
  <c r="EC51" i="7949" s="1"/>
  <c r="EJ63" i="7949" s="1"/>
  <c r="EJ64" i="7949" s="1"/>
  <c r="EJ65" i="7949" s="1"/>
  <c r="EJ66" i="7949" s="1"/>
  <c r="DY322" i="7949"/>
  <c r="EF504" i="7949"/>
  <c r="ED323" i="7949"/>
  <c r="EE323" i="7949" s="1"/>
  <c r="EF505" i="7949"/>
  <c r="EC512" i="7949" s="1"/>
  <c r="ED322" i="7949"/>
  <c r="EE322" i="7949" s="1"/>
  <c r="ED319" i="7949"/>
  <c r="EE319" i="7949" s="1"/>
  <c r="DP421" i="7949"/>
  <c r="AP159" i="7950"/>
  <c r="AQ159" i="7950" s="1"/>
  <c r="EF135" i="7949"/>
  <c r="EC142" i="7949" s="1"/>
  <c r="EC149" i="7949" s="1"/>
  <c r="ED233" i="7949"/>
  <c r="EI233" i="7949" s="1"/>
  <c r="EF136" i="7949"/>
  <c r="EC143" i="7949" s="1"/>
  <c r="EH262" i="7949"/>
  <c r="ED240" i="7949"/>
  <c r="EC247" i="7949"/>
  <c r="ED247" i="7949" s="1"/>
  <c r="EI241" i="7949"/>
  <c r="EE241" i="7949"/>
  <c r="EH241" i="7949"/>
  <c r="EE263" i="7949"/>
  <c r="EI263" i="7949"/>
  <c r="EH263" i="7949"/>
  <c r="EJ786" i="7949"/>
  <c r="EC787" i="7949"/>
  <c r="EI242" i="7949"/>
  <c r="EH242" i="7949"/>
  <c r="EE242" i="7949"/>
  <c r="EE250" i="7949"/>
  <c r="EH250" i="7949"/>
  <c r="EI250" i="7949"/>
  <c r="EF134" i="7949"/>
  <c r="EC796" i="7949"/>
  <c r="EJ801" i="7949"/>
  <c r="EJ802" i="7949" s="1"/>
  <c r="EJ803" i="7949" s="1"/>
  <c r="EJ804" i="7949" s="1"/>
  <c r="EE249" i="7949"/>
  <c r="EH249" i="7949"/>
  <c r="EI249" i="7949"/>
  <c r="AP80" i="7950"/>
  <c r="EH264" i="7949"/>
  <c r="EI264" i="7949"/>
  <c r="EE264" i="7949"/>
  <c r="EJ794" i="7949"/>
  <c r="EJ795" i="7949" s="1"/>
  <c r="EJ796" i="7949" s="1"/>
  <c r="EJ797" i="7949" s="1"/>
  <c r="EC795" i="7949"/>
  <c r="EI43" i="7949"/>
  <c r="EC73" i="7949" s="1"/>
  <c r="EI42" i="7949"/>
  <c r="EC72" i="7949" s="1"/>
  <c r="EJ252" i="7949"/>
  <c r="ED252" i="7949" s="1"/>
  <c r="ED251" i="7949"/>
  <c r="EE243" i="7949"/>
  <c r="EI243" i="7949"/>
  <c r="EH243" i="7949"/>
  <c r="AR96" i="7950"/>
  <c r="I96" i="7950"/>
  <c r="G96" i="7950"/>
  <c r="E96" i="7950"/>
  <c r="AT96" i="7950"/>
  <c r="AU96" i="7950" s="1"/>
  <c r="AQ96" i="7950"/>
  <c r="EJ245" i="7949"/>
  <c r="ED245" i="7949" s="1"/>
  <c r="ED244" i="7949"/>
  <c r="EJ815" i="7949"/>
  <c r="EJ816" i="7949" s="1"/>
  <c r="EJ817" i="7949" s="1"/>
  <c r="EC816" i="7949"/>
  <c r="DP698" i="7949"/>
  <c r="DT698" i="7949" s="1"/>
  <c r="DU698" i="7949" s="1"/>
  <c r="DV698" i="7949" s="1"/>
  <c r="EH259" i="7949"/>
  <c r="EI259" i="7949"/>
  <c r="EE259" i="7949"/>
  <c r="EJ810" i="7949"/>
  <c r="EJ811" i="7949" s="1"/>
  <c r="EJ812" i="7949" s="1"/>
  <c r="EC815" i="7949"/>
  <c r="EI258" i="7949"/>
  <c r="EH258" i="7949"/>
  <c r="EE258" i="7949"/>
  <c r="AV143" i="7950"/>
  <c r="K143" i="7950"/>
  <c r="EJ235" i="7949"/>
  <c r="ED234" i="7949"/>
  <c r="EH248" i="7949"/>
  <c r="EE248" i="7949"/>
  <c r="EI248" i="7949"/>
  <c r="DP696" i="7949"/>
  <c r="DT696" i="7949" s="1"/>
  <c r="DU696" i="7949" s="1"/>
  <c r="DV696" i="7949" s="1"/>
  <c r="AH43" i="7949"/>
  <c r="AH70" i="7949"/>
  <c r="AH68" i="7949"/>
  <c r="AH46" i="7949"/>
  <c r="AH44" i="7949"/>
  <c r="AH75" i="7949"/>
  <c r="AH74" i="7949"/>
  <c r="AH66" i="7949"/>
  <c r="AH49" i="7949"/>
  <c r="AH42" i="7949"/>
  <c r="AH51" i="7949"/>
  <c r="AH73" i="7949"/>
  <c r="AH47" i="7949"/>
  <c r="AH50" i="7949"/>
  <c r="AH72" i="7949"/>
  <c r="AH71" i="7949"/>
  <c r="AH45" i="7949"/>
  <c r="AH69" i="7949"/>
  <c r="AH67" i="7949"/>
  <c r="AH48" i="7949"/>
  <c r="EI134" i="7949" l="1"/>
  <c r="EC164" i="7949" s="1"/>
  <c r="EH261" i="7949"/>
  <c r="EI261" i="7949"/>
  <c r="EI262" i="7949"/>
  <c r="EI596" i="7949"/>
  <c r="EC626" i="7949" s="1"/>
  <c r="EI597" i="7949"/>
  <c r="EC627" i="7949" s="1"/>
  <c r="EF598" i="7949"/>
  <c r="EC605" i="7949" s="1"/>
  <c r="EC612" i="7949" s="1"/>
  <c r="EC619" i="7949" s="1"/>
  <c r="EF596" i="7949"/>
  <c r="EC603" i="7949" s="1"/>
  <c r="EC610" i="7949" s="1"/>
  <c r="EF597" i="7949"/>
  <c r="EC604" i="7949" s="1"/>
  <c r="EC611" i="7949" s="1"/>
  <c r="EC618" i="7949" s="1"/>
  <c r="ED321" i="7949"/>
  <c r="EE321" i="7949" s="1"/>
  <c r="EF319" i="7949" s="1"/>
  <c r="EC326" i="7949" s="1"/>
  <c r="EC538" i="7949"/>
  <c r="EG322" i="7949"/>
  <c r="EH322" i="7949" s="1"/>
  <c r="EG321" i="7949"/>
  <c r="EH321" i="7949" s="1"/>
  <c r="EG323" i="7949"/>
  <c r="EH323" i="7949" s="1"/>
  <c r="EG320" i="7949"/>
  <c r="EH320" i="7949" s="1"/>
  <c r="EC57" i="7949"/>
  <c r="EC64" i="7949" s="1"/>
  <c r="ED64" i="7949" s="1"/>
  <c r="EJ610" i="7949"/>
  <c r="EJ611" i="7949" s="1"/>
  <c r="EJ612" i="7949" s="1"/>
  <c r="EJ613" i="7949" s="1"/>
  <c r="EJ614" i="7949" s="1"/>
  <c r="EG688" i="7949"/>
  <c r="EH688" i="7949" s="1"/>
  <c r="EG691" i="7949"/>
  <c r="EH691" i="7949" s="1"/>
  <c r="EG689" i="7949"/>
  <c r="EH689" i="7949" s="1"/>
  <c r="EJ538" i="7949"/>
  <c r="EJ539" i="7949" s="1"/>
  <c r="EJ540" i="7949" s="1"/>
  <c r="ED534" i="7949"/>
  <c r="EE534" i="7949" s="1"/>
  <c r="EJ617" i="7949"/>
  <c r="EJ618" i="7949" s="1"/>
  <c r="EJ619" i="7949" s="1"/>
  <c r="EJ620" i="7949" s="1"/>
  <c r="ED620" i="7949" s="1"/>
  <c r="DP417" i="7949"/>
  <c r="DT417" i="7949" s="1"/>
  <c r="DU417" i="7949" s="1"/>
  <c r="DV417" i="7949" s="1"/>
  <c r="EC411" i="7949"/>
  <c r="ED410" i="7949" s="1"/>
  <c r="ED413" i="7949" s="1"/>
  <c r="EE413" i="7949" s="1"/>
  <c r="EC412" i="7949"/>
  <c r="EG410" i="7949" s="1"/>
  <c r="EG414" i="7949" s="1"/>
  <c r="EH414" i="7949" s="1"/>
  <c r="ED691" i="7949"/>
  <c r="EE691" i="7949" s="1"/>
  <c r="ED689" i="7949"/>
  <c r="EE689" i="7949" s="1"/>
  <c r="ED688" i="7949"/>
  <c r="EE688" i="7949" s="1"/>
  <c r="EJ535" i="7949"/>
  <c r="ED535" i="7949" s="1"/>
  <c r="EJ48" i="7949"/>
  <c r="EJ510" i="7949"/>
  <c r="EC517" i="7949"/>
  <c r="EC524" i="7949" s="1"/>
  <c r="EC58" i="7949"/>
  <c r="EC65" i="7949" s="1"/>
  <c r="ED65" i="7949" s="1"/>
  <c r="ED533" i="7949"/>
  <c r="AK42" i="7949"/>
  <c r="AJ42" i="7949"/>
  <c r="AJ49" i="7949"/>
  <c r="AK49" i="7949"/>
  <c r="AJ43" i="7949"/>
  <c r="AK43" i="7949"/>
  <c r="AK48" i="7949"/>
  <c r="AJ48" i="7949"/>
  <c r="AJ50" i="7949"/>
  <c r="AK50" i="7949"/>
  <c r="AJ45" i="7949"/>
  <c r="AK45" i="7949"/>
  <c r="AJ46" i="7949"/>
  <c r="AK46" i="7949"/>
  <c r="AJ72" i="7949"/>
  <c r="AK72" i="7949"/>
  <c r="AJ51" i="7949"/>
  <c r="AK51" i="7949"/>
  <c r="AJ75" i="7949"/>
  <c r="AK75" i="7949"/>
  <c r="AJ67" i="7949"/>
  <c r="AK67" i="7949"/>
  <c r="AJ70" i="7949"/>
  <c r="AK70" i="7949"/>
  <c r="AJ68" i="7949"/>
  <c r="AK68" i="7949"/>
  <c r="AJ71" i="7949"/>
  <c r="AK71" i="7949"/>
  <c r="AJ73" i="7949"/>
  <c r="AK73" i="7949"/>
  <c r="AK69" i="7949"/>
  <c r="AJ69" i="7949"/>
  <c r="AK44" i="7949"/>
  <c r="AJ44" i="7949"/>
  <c r="AJ74" i="7949"/>
  <c r="AK74" i="7949"/>
  <c r="AJ66" i="7949"/>
  <c r="AK66" i="7949"/>
  <c r="AJ47" i="7949"/>
  <c r="AK47" i="7949"/>
  <c r="EJ148" i="7949"/>
  <c r="EJ149" i="7949" s="1"/>
  <c r="EJ150" i="7949" s="1"/>
  <c r="EJ151" i="7949" s="1"/>
  <c r="EJ152" i="7949" s="1"/>
  <c r="EC511" i="7949"/>
  <c r="EJ509" i="7949"/>
  <c r="I159" i="7950"/>
  <c r="EE233" i="7949"/>
  <c r="EC519" i="7949"/>
  <c r="EJ524" i="7949"/>
  <c r="EJ525" i="7949" s="1"/>
  <c r="EJ526" i="7949" s="1"/>
  <c r="EJ527" i="7949" s="1"/>
  <c r="EH233" i="7949"/>
  <c r="G159" i="7950"/>
  <c r="DT421" i="7949"/>
  <c r="DU421" i="7949" s="1"/>
  <c r="DV421" i="7949" s="1"/>
  <c r="AT159" i="7950"/>
  <c r="AU159" i="7950" s="1"/>
  <c r="AV159" i="7950" s="1"/>
  <c r="AR159" i="7950"/>
  <c r="E159" i="7950"/>
  <c r="ED815" i="7949"/>
  <c r="EE815" i="7949" s="1"/>
  <c r="EG690" i="7949"/>
  <c r="EH690" i="7949" s="1"/>
  <c r="EI245" i="7949"/>
  <c r="EH245" i="7949"/>
  <c r="EE245" i="7949"/>
  <c r="EC632" i="7949"/>
  <c r="EJ631" i="7949"/>
  <c r="EJ632" i="7949" s="1"/>
  <c r="EJ633" i="7949" s="1"/>
  <c r="EJ164" i="7949"/>
  <c r="EJ165" i="7949" s="1"/>
  <c r="EJ166" i="7949" s="1"/>
  <c r="EC169" i="7949"/>
  <c r="ED795" i="7949"/>
  <c r="EC802" i="7949"/>
  <c r="ED802" i="7949" s="1"/>
  <c r="EJ155" i="7949"/>
  <c r="EJ156" i="7949" s="1"/>
  <c r="EJ157" i="7949" s="1"/>
  <c r="EJ158" i="7949" s="1"/>
  <c r="EC150" i="7949"/>
  <c r="EC156" i="7949"/>
  <c r="ED812" i="7949"/>
  <c r="EJ813" i="7949"/>
  <c r="ED813" i="7949" s="1"/>
  <c r="EJ236" i="7949"/>
  <c r="ED235" i="7949"/>
  <c r="EG692" i="7949"/>
  <c r="EH692" i="7949" s="1"/>
  <c r="EC170" i="7949"/>
  <c r="EJ169" i="7949"/>
  <c r="EJ170" i="7949" s="1"/>
  <c r="EJ171" i="7949" s="1"/>
  <c r="ED797" i="7949"/>
  <c r="EJ798" i="7949"/>
  <c r="EJ49" i="7949"/>
  <c r="EJ50" i="7949" s="1"/>
  <c r="EC56" i="7949"/>
  <c r="EJ626" i="7949"/>
  <c r="EJ627" i="7949" s="1"/>
  <c r="EJ628" i="7949" s="1"/>
  <c r="EC631" i="7949"/>
  <c r="DY689" i="7949"/>
  <c r="AW143" i="7950"/>
  <c r="M143" i="7950"/>
  <c r="AX143" i="7950"/>
  <c r="AZ143" i="7950"/>
  <c r="AY143" i="7950"/>
  <c r="ED810" i="7949"/>
  <c r="ED811" i="7949"/>
  <c r="K96" i="7950"/>
  <c r="AV96" i="7950"/>
  <c r="EH251" i="7949"/>
  <c r="EE251" i="7949"/>
  <c r="EI251" i="7949"/>
  <c r="EC77" i="7949"/>
  <c r="EJ72" i="7949"/>
  <c r="EJ73" i="7949" s="1"/>
  <c r="EJ74" i="7949" s="1"/>
  <c r="DY690" i="7949"/>
  <c r="EI247" i="7949"/>
  <c r="EE247" i="7949"/>
  <c r="EH247" i="7949"/>
  <c r="ED816" i="7949"/>
  <c r="EH252" i="7949"/>
  <c r="EE252" i="7949"/>
  <c r="EI252" i="7949"/>
  <c r="EC78" i="7949"/>
  <c r="EJ77" i="7949"/>
  <c r="EJ78" i="7949" s="1"/>
  <c r="EJ79" i="7949" s="1"/>
  <c r="DY688" i="7949"/>
  <c r="ED66" i="7949"/>
  <c r="EJ67" i="7949"/>
  <c r="EE240" i="7949"/>
  <c r="EI240" i="7949"/>
  <c r="EH240" i="7949"/>
  <c r="ED692" i="7949"/>
  <c r="EE692" i="7949" s="1"/>
  <c r="ED59" i="7949"/>
  <c r="EJ60" i="7949"/>
  <c r="ED817" i="7949"/>
  <c r="EJ818" i="7949"/>
  <c r="ED818" i="7949" s="1"/>
  <c r="DY692" i="7949"/>
  <c r="ED804" i="7949"/>
  <c r="EJ805" i="7949"/>
  <c r="EC794" i="7949"/>
  <c r="EJ787" i="7949"/>
  <c r="EJ788" i="7949" s="1"/>
  <c r="ED690" i="7949"/>
  <c r="EE690" i="7949" s="1"/>
  <c r="EI234" i="7949"/>
  <c r="EE234" i="7949"/>
  <c r="EH234" i="7949"/>
  <c r="EI244" i="7949"/>
  <c r="EE244" i="7949"/>
  <c r="EH244" i="7949"/>
  <c r="E80" i="7950"/>
  <c r="AT80" i="7950"/>
  <c r="AU80" i="7950" s="1"/>
  <c r="I80" i="7950"/>
  <c r="AQ80" i="7950"/>
  <c r="G80" i="7950"/>
  <c r="AR80" i="7950"/>
  <c r="DY691" i="7949"/>
  <c r="EC803" i="7949"/>
  <c r="ED803" i="7949" s="1"/>
  <c r="ED796" i="7949"/>
  <c r="EC141" i="7949"/>
  <c r="EJ140" i="7949"/>
  <c r="EJ621" i="7949" l="1"/>
  <c r="EJ603" i="7949"/>
  <c r="EJ604" i="7949" s="1"/>
  <c r="ED619" i="7949"/>
  <c r="EJ602" i="7949"/>
  <c r="ED57" i="7949"/>
  <c r="EI57" i="7949" s="1"/>
  <c r="ED612" i="7949"/>
  <c r="EI612" i="7949" s="1"/>
  <c r="EF320" i="7949"/>
  <c r="EC327" i="7949" s="1"/>
  <c r="EF321" i="7949"/>
  <c r="EC328" i="7949" s="1"/>
  <c r="EC335" i="7949" s="1"/>
  <c r="EC342" i="7949" s="1"/>
  <c r="ED613" i="7949"/>
  <c r="EI613" i="7949" s="1"/>
  <c r="ED618" i="7949"/>
  <c r="ED611" i="7949"/>
  <c r="ED415" i="7949"/>
  <c r="EE415" i="7949" s="1"/>
  <c r="EI320" i="7949"/>
  <c r="EC350" i="7949" s="1"/>
  <c r="EJ354" i="7949" s="1"/>
  <c r="EJ355" i="7949" s="1"/>
  <c r="EI319" i="7949"/>
  <c r="EC349" i="7949" s="1"/>
  <c r="EC354" i="7949" s="1"/>
  <c r="DY411" i="7949"/>
  <c r="EH534" i="7949"/>
  <c r="ED538" i="7949"/>
  <c r="EH538" i="7949" s="1"/>
  <c r="DY414" i="7949"/>
  <c r="ED539" i="7949"/>
  <c r="EI539" i="7949" s="1"/>
  <c r="EI534" i="7949"/>
  <c r="DY413" i="7949"/>
  <c r="DY412" i="7949"/>
  <c r="EH815" i="7949"/>
  <c r="ED414" i="7949"/>
  <c r="EE414" i="7949" s="1"/>
  <c r="ED412" i="7949"/>
  <c r="EE412" i="7949" s="1"/>
  <c r="ED151" i="7949"/>
  <c r="EE151" i="7949" s="1"/>
  <c r="EG413" i="7949"/>
  <c r="EH413" i="7949" s="1"/>
  <c r="K159" i="7950"/>
  <c r="ED58" i="7949"/>
  <c r="EE58" i="7949" s="1"/>
  <c r="DY415" i="7949"/>
  <c r="EI815" i="7949"/>
  <c r="ED411" i="7949"/>
  <c r="EE411" i="7949" s="1"/>
  <c r="EG412" i="7949"/>
  <c r="EH412" i="7949" s="1"/>
  <c r="EG415" i="7949"/>
  <c r="EH415" i="7949" s="1"/>
  <c r="EG411" i="7949"/>
  <c r="EH411" i="7949" s="1"/>
  <c r="EJ536" i="7949"/>
  <c r="ED536" i="7949" s="1"/>
  <c r="EH536" i="7949" s="1"/>
  <c r="EJ511" i="7949"/>
  <c r="EJ512" i="7949" s="1"/>
  <c r="ED510" i="7949"/>
  <c r="ED524" i="7949"/>
  <c r="EI524" i="7949" s="1"/>
  <c r="EH533" i="7949"/>
  <c r="EE533" i="7949"/>
  <c r="EI533" i="7949"/>
  <c r="ED149" i="7949"/>
  <c r="EI149" i="7949" s="1"/>
  <c r="ED527" i="7949"/>
  <c r="EJ528" i="7949"/>
  <c r="EC526" i="7949"/>
  <c r="ED526" i="7949" s="1"/>
  <c r="EC518" i="7949"/>
  <c r="EJ517" i="7949"/>
  <c r="EI688" i="7949"/>
  <c r="EC718" i="7949" s="1"/>
  <c r="EC723" i="7949" s="1"/>
  <c r="ED540" i="7949"/>
  <c r="EJ541" i="7949"/>
  <c r="ED541" i="7949" s="1"/>
  <c r="EF690" i="7949"/>
  <c r="EC697" i="7949" s="1"/>
  <c r="EJ709" i="7949" s="1"/>
  <c r="EJ710" i="7949" s="1"/>
  <c r="EJ711" i="7949" s="1"/>
  <c r="EJ712" i="7949" s="1"/>
  <c r="ED626" i="7949"/>
  <c r="EI626" i="7949" s="1"/>
  <c r="ED165" i="7949"/>
  <c r="EI165" i="7949" s="1"/>
  <c r="ED164" i="7949"/>
  <c r="EI164" i="7949" s="1"/>
  <c r="ED77" i="7949"/>
  <c r="EI77" i="7949" s="1"/>
  <c r="ED170" i="7949"/>
  <c r="EH170" i="7949" s="1"/>
  <c r="ED603" i="7949"/>
  <c r="ED787" i="7949"/>
  <c r="EH787" i="7949" s="1"/>
  <c r="ED49" i="7949"/>
  <c r="EH49" i="7949" s="1"/>
  <c r="ED631" i="7949"/>
  <c r="EE631" i="7949" s="1"/>
  <c r="EI816" i="7949"/>
  <c r="EH816" i="7949"/>
  <c r="EE816" i="7949"/>
  <c r="EJ75" i="7949"/>
  <c r="ED75" i="7949" s="1"/>
  <c r="ED74" i="7949"/>
  <c r="EE235" i="7949"/>
  <c r="EI235" i="7949"/>
  <c r="EH235" i="7949"/>
  <c r="EJ159" i="7949"/>
  <c r="ED158" i="7949"/>
  <c r="ED627" i="7949"/>
  <c r="K80" i="7950"/>
  <c r="AV80" i="7950"/>
  <c r="EJ605" i="7949"/>
  <c r="ED604" i="7949"/>
  <c r="EH619" i="7949"/>
  <c r="EI619" i="7949"/>
  <c r="ED805" i="7949"/>
  <c r="EJ806" i="7949"/>
  <c r="ED806" i="7949" s="1"/>
  <c r="EE811" i="7949"/>
  <c r="EH811" i="7949"/>
  <c r="EI811" i="7949"/>
  <c r="EJ237" i="7949"/>
  <c r="ED236" i="7949"/>
  <c r="EI535" i="7949"/>
  <c r="EE535" i="7949"/>
  <c r="EH535" i="7949"/>
  <c r="ED633" i="7949"/>
  <c r="EJ634" i="7949"/>
  <c r="ED634" i="7949" s="1"/>
  <c r="EC148" i="7949"/>
  <c r="EJ141" i="7949"/>
  <c r="EJ142" i="7949" s="1"/>
  <c r="ED610" i="7949"/>
  <c r="EC617" i="7949"/>
  <c r="ED617" i="7949" s="1"/>
  <c r="EH612" i="7949"/>
  <c r="EJ789" i="7949"/>
  <c r="ED788" i="7949"/>
  <c r="EI804" i="7949"/>
  <c r="EH804" i="7949"/>
  <c r="EE804" i="7949"/>
  <c r="EE818" i="7949"/>
  <c r="EI818" i="7949"/>
  <c r="EH818" i="7949"/>
  <c r="EJ68" i="7949"/>
  <c r="ED68" i="7949" s="1"/>
  <c r="ED67" i="7949"/>
  <c r="ED73" i="7949"/>
  <c r="ED72" i="7949"/>
  <c r="EJ799" i="7949"/>
  <c r="ED799" i="7949" s="1"/>
  <c r="ED798" i="7949"/>
  <c r="EH618" i="7949"/>
  <c r="EI618" i="7949"/>
  <c r="EI813" i="7949"/>
  <c r="EH813" i="7949"/>
  <c r="EE813" i="7949"/>
  <c r="ED632" i="7949"/>
  <c r="EE57" i="7949"/>
  <c r="EC801" i="7949"/>
  <c r="ED801" i="7949" s="1"/>
  <c r="ED794" i="7949"/>
  <c r="EE817" i="7949"/>
  <c r="EH817" i="7949"/>
  <c r="EI817" i="7949"/>
  <c r="EE66" i="7949"/>
  <c r="EI66" i="7949"/>
  <c r="EH66" i="7949"/>
  <c r="ED79" i="7949"/>
  <c r="EJ80" i="7949"/>
  <c r="ED80" i="7949" s="1"/>
  <c r="EH810" i="7949"/>
  <c r="EI810" i="7949"/>
  <c r="EE810" i="7949"/>
  <c r="EI797" i="7949"/>
  <c r="EE797" i="7949"/>
  <c r="EH797" i="7949"/>
  <c r="EI812" i="7949"/>
  <c r="EE812" i="7949"/>
  <c r="EH812" i="7949"/>
  <c r="ED169" i="7949"/>
  <c r="EI689" i="7949"/>
  <c r="EC719" i="7949" s="1"/>
  <c r="M159" i="7950"/>
  <c r="AX159" i="7950"/>
  <c r="AW159" i="7950"/>
  <c r="AZ159" i="7950"/>
  <c r="AY159" i="7950"/>
  <c r="EI64" i="7949"/>
  <c r="EE64" i="7949"/>
  <c r="EH64" i="7949"/>
  <c r="EE65" i="7949"/>
  <c r="EI65" i="7949"/>
  <c r="EH65" i="7949"/>
  <c r="ED60" i="7949"/>
  <c r="EJ61" i="7949"/>
  <c r="ED61" i="7949" s="1"/>
  <c r="ED78" i="7949"/>
  <c r="EF688" i="7949"/>
  <c r="ED621" i="7949"/>
  <c r="EJ622" i="7949"/>
  <c r="ED622" i="7949" s="1"/>
  <c r="EJ629" i="7949"/>
  <c r="ED629" i="7949" s="1"/>
  <c r="ED628" i="7949"/>
  <c r="ED166" i="7949"/>
  <c r="EJ167" i="7949"/>
  <c r="ED167" i="7949" s="1"/>
  <c r="EJ326" i="7949"/>
  <c r="EJ327" i="7949" s="1"/>
  <c r="EC333" i="7949"/>
  <c r="EJ153" i="7949"/>
  <c r="ED153" i="7949" s="1"/>
  <c r="ED152" i="7949"/>
  <c r="EI59" i="7949"/>
  <c r="EE59" i="7949"/>
  <c r="EH59" i="7949"/>
  <c r="EF689" i="7949"/>
  <c r="EC696" i="7949" s="1"/>
  <c r="EI620" i="7949"/>
  <c r="EH620" i="7949"/>
  <c r="ED156" i="7949"/>
  <c r="EH613" i="7949"/>
  <c r="AP144" i="7950"/>
  <c r="EC63" i="7949"/>
  <c r="ED63" i="7949" s="1"/>
  <c r="ED56" i="7949"/>
  <c r="EH802" i="7949"/>
  <c r="EE802" i="7949"/>
  <c r="EI802" i="7949"/>
  <c r="ED614" i="7949"/>
  <c r="EJ615" i="7949"/>
  <c r="ED615" i="7949" s="1"/>
  <c r="EH796" i="7949"/>
  <c r="EI796" i="7949"/>
  <c r="EE796" i="7949"/>
  <c r="EE803" i="7949"/>
  <c r="EH803" i="7949"/>
  <c r="EI803" i="7949"/>
  <c r="AX96" i="7950"/>
  <c r="AW96" i="7950"/>
  <c r="M96" i="7950"/>
  <c r="AY96" i="7950"/>
  <c r="AZ96" i="7950"/>
  <c r="EJ51" i="7949"/>
  <c r="ED50" i="7949"/>
  <c r="EJ172" i="7949"/>
  <c r="ED172" i="7949" s="1"/>
  <c r="ED171" i="7949"/>
  <c r="EC157" i="7949"/>
  <c r="ED157" i="7949" s="1"/>
  <c r="ED150" i="7949"/>
  <c r="EI795" i="7949"/>
  <c r="EE795" i="7949"/>
  <c r="EH795" i="7949"/>
  <c r="EE612" i="7949" l="1"/>
  <c r="EE620" i="7949"/>
  <c r="EE618" i="7949"/>
  <c r="EE613" i="7949"/>
  <c r="EE619" i="7949"/>
  <c r="EE611" i="7949"/>
  <c r="EE603" i="7949"/>
  <c r="EH57" i="7949"/>
  <c r="EH611" i="7949"/>
  <c r="EI611" i="7949"/>
  <c r="EJ325" i="7949"/>
  <c r="EJ340" i="7949"/>
  <c r="EJ341" i="7949" s="1"/>
  <c r="EJ342" i="7949" s="1"/>
  <c r="EJ343" i="7949" s="1"/>
  <c r="ED343" i="7949" s="1"/>
  <c r="EH343" i="7949" s="1"/>
  <c r="EJ333" i="7949"/>
  <c r="EJ334" i="7949" s="1"/>
  <c r="EJ335" i="7949" s="1"/>
  <c r="EC334" i="7949"/>
  <c r="EE538" i="7949"/>
  <c r="EI538" i="7949"/>
  <c r="EC355" i="7949"/>
  <c r="ED355" i="7949" s="1"/>
  <c r="EJ356" i="7949"/>
  <c r="ED354" i="7949"/>
  <c r="EI354" i="7949" s="1"/>
  <c r="EJ349" i="7949"/>
  <c r="EI151" i="7949"/>
  <c r="EH151" i="7949"/>
  <c r="EH539" i="7949"/>
  <c r="EI58" i="7949"/>
  <c r="EH626" i="7949"/>
  <c r="EH58" i="7949"/>
  <c r="EF412" i="7949"/>
  <c r="EC419" i="7949" s="1"/>
  <c r="EC426" i="7949" s="1"/>
  <c r="EC433" i="7949" s="1"/>
  <c r="EE539" i="7949"/>
  <c r="ED511" i="7949"/>
  <c r="EE511" i="7949" s="1"/>
  <c r="EE626" i="7949"/>
  <c r="EE787" i="7949"/>
  <c r="EH164" i="7949"/>
  <c r="EI536" i="7949"/>
  <c r="EF413" i="7949"/>
  <c r="EC420" i="7949" s="1"/>
  <c r="EE164" i="7949"/>
  <c r="EF411" i="7949"/>
  <c r="EC418" i="7949" s="1"/>
  <c r="EJ418" i="7949" s="1"/>
  <c r="EJ419" i="7949" s="1"/>
  <c r="EI631" i="7949"/>
  <c r="EH631" i="7949"/>
  <c r="EE165" i="7949"/>
  <c r="AP97" i="7950"/>
  <c r="AR97" i="7950" s="1"/>
  <c r="EE149" i="7949"/>
  <c r="EH149" i="7949"/>
  <c r="EE536" i="7949"/>
  <c r="EI49" i="7949"/>
  <c r="EI411" i="7949"/>
  <c r="EC441" i="7949" s="1"/>
  <c r="EC446" i="7949" s="1"/>
  <c r="EI412" i="7949"/>
  <c r="EC442" i="7949" s="1"/>
  <c r="EH510" i="7949"/>
  <c r="EI510" i="7949"/>
  <c r="EJ513" i="7949"/>
  <c r="ED512" i="7949"/>
  <c r="EE510" i="7949"/>
  <c r="EE524" i="7949"/>
  <c r="EE49" i="7949"/>
  <c r="EH524" i="7949"/>
  <c r="EI787" i="7949"/>
  <c r="EH165" i="7949"/>
  <c r="EC704" i="7949"/>
  <c r="EC711" i="7949" s="1"/>
  <c r="ED711" i="7949" s="1"/>
  <c r="EJ718" i="7949"/>
  <c r="EJ719" i="7949" s="1"/>
  <c r="EJ720" i="7949" s="1"/>
  <c r="EJ721" i="7949" s="1"/>
  <c r="ED721" i="7949" s="1"/>
  <c r="EH603" i="7949"/>
  <c r="EC525" i="7949"/>
  <c r="ED525" i="7949" s="1"/>
  <c r="EE526" i="7949"/>
  <c r="EH526" i="7949"/>
  <c r="EI526" i="7949"/>
  <c r="EI170" i="7949"/>
  <c r="ED528" i="7949"/>
  <c r="EJ529" i="7949"/>
  <c r="ED529" i="7949" s="1"/>
  <c r="EJ518" i="7949"/>
  <c r="EJ519" i="7949" s="1"/>
  <c r="ED517" i="7949"/>
  <c r="EE170" i="7949"/>
  <c r="EE527" i="7949"/>
  <c r="EI527" i="7949"/>
  <c r="EH527" i="7949"/>
  <c r="EE77" i="7949"/>
  <c r="EH541" i="7949"/>
  <c r="EI541" i="7949"/>
  <c r="EE541" i="7949"/>
  <c r="EE540" i="7949"/>
  <c r="EH540" i="7949"/>
  <c r="EI540" i="7949"/>
  <c r="EH77" i="7949"/>
  <c r="AP160" i="7950"/>
  <c r="I160" i="7950" s="1"/>
  <c r="ED141" i="7949"/>
  <c r="EE141" i="7949" s="1"/>
  <c r="EI603" i="7949"/>
  <c r="ED333" i="7949"/>
  <c r="EC340" i="7949"/>
  <c r="EI628" i="7949"/>
  <c r="EE628" i="7949"/>
  <c r="EH628" i="7949"/>
  <c r="EH799" i="7949"/>
  <c r="EE799" i="7949"/>
  <c r="EI799" i="7949"/>
  <c r="EI73" i="7949"/>
  <c r="EH73" i="7949"/>
  <c r="EE73" i="7949"/>
  <c r="EI634" i="7949"/>
  <c r="EH634" i="7949"/>
  <c r="EE634" i="7949"/>
  <c r="EH806" i="7949"/>
  <c r="EE806" i="7949"/>
  <c r="EI806" i="7949"/>
  <c r="EI604" i="7949"/>
  <c r="EE604" i="7949"/>
  <c r="EH604" i="7949"/>
  <c r="EH75" i="7949"/>
  <c r="EI75" i="7949"/>
  <c r="EE75" i="7949"/>
  <c r="EJ52" i="7949"/>
  <c r="ED51" i="7949"/>
  <c r="EJ328" i="7949"/>
  <c r="ED327" i="7949"/>
  <c r="EH629" i="7949"/>
  <c r="EE629" i="7949"/>
  <c r="EI629" i="7949"/>
  <c r="EE67" i="7949"/>
  <c r="EH67" i="7949"/>
  <c r="EI67" i="7949"/>
  <c r="EE788" i="7949"/>
  <c r="EH788" i="7949"/>
  <c r="EI788" i="7949"/>
  <c r="EH633" i="7949"/>
  <c r="EE633" i="7949"/>
  <c r="EI633" i="7949"/>
  <c r="EH805" i="7949"/>
  <c r="EE805" i="7949"/>
  <c r="EI805" i="7949"/>
  <c r="EJ606" i="7949"/>
  <c r="ED605" i="7949"/>
  <c r="EE158" i="7949"/>
  <c r="EH158" i="7949"/>
  <c r="EI158" i="7949"/>
  <c r="EH167" i="7949"/>
  <c r="EE167" i="7949"/>
  <c r="EI167" i="7949"/>
  <c r="EH622" i="7949"/>
  <c r="EE622" i="7949"/>
  <c r="EI622" i="7949"/>
  <c r="EJ723" i="7949"/>
  <c r="EJ724" i="7949" s="1"/>
  <c r="EJ725" i="7949" s="1"/>
  <c r="EC724" i="7949"/>
  <c r="EH68" i="7949"/>
  <c r="EE68" i="7949"/>
  <c r="EI68" i="7949"/>
  <c r="EJ790" i="7949"/>
  <c r="ED789" i="7949"/>
  <c r="EJ160" i="7949"/>
  <c r="ED160" i="7949" s="1"/>
  <c r="ED159" i="7949"/>
  <c r="EE152" i="7949"/>
  <c r="EH152" i="7949"/>
  <c r="EI152" i="7949"/>
  <c r="EE166" i="7949"/>
  <c r="EI166" i="7949"/>
  <c r="EH166" i="7949"/>
  <c r="EI621" i="7949"/>
  <c r="EH621" i="7949"/>
  <c r="EE621" i="7949"/>
  <c r="EI169" i="7949"/>
  <c r="EE169" i="7949"/>
  <c r="EH169" i="7949"/>
  <c r="EI80" i="7949"/>
  <c r="EE80" i="7949"/>
  <c r="EH80" i="7949"/>
  <c r="EE794" i="7949"/>
  <c r="EH794" i="7949"/>
  <c r="EI794" i="7949"/>
  <c r="EJ143" i="7949"/>
  <c r="ED142" i="7949"/>
  <c r="AW80" i="7950"/>
  <c r="M80" i="7950"/>
  <c r="AX80" i="7950"/>
  <c r="AZ80" i="7950"/>
  <c r="AY80" i="7950"/>
  <c r="EE615" i="7949"/>
  <c r="EH615" i="7949"/>
  <c r="EI615" i="7949"/>
  <c r="EE157" i="7949"/>
  <c r="EI157" i="7949"/>
  <c r="EH157" i="7949"/>
  <c r="EI614" i="7949"/>
  <c r="EE614" i="7949"/>
  <c r="EH614" i="7949"/>
  <c r="EC703" i="7949"/>
  <c r="EJ702" i="7949"/>
  <c r="EJ703" i="7949" s="1"/>
  <c r="EJ704" i="7949" s="1"/>
  <c r="EJ705" i="7949" s="1"/>
  <c r="EE153" i="7949"/>
  <c r="EI153" i="7949"/>
  <c r="EH153" i="7949"/>
  <c r="EJ694" i="7949"/>
  <c r="EC695" i="7949"/>
  <c r="EH79" i="7949"/>
  <c r="EI79" i="7949"/>
  <c r="EE79" i="7949"/>
  <c r="EI801" i="7949"/>
  <c r="EE801" i="7949"/>
  <c r="EH801" i="7949"/>
  <c r="ED148" i="7949"/>
  <c r="EC155" i="7949"/>
  <c r="ED155" i="7949" s="1"/>
  <c r="EJ713" i="7949"/>
  <c r="ED712" i="7949"/>
  <c r="AR144" i="7950"/>
  <c r="I144" i="7950"/>
  <c r="E144" i="7950"/>
  <c r="AT144" i="7950"/>
  <c r="AU144" i="7950" s="1"/>
  <c r="G144" i="7950"/>
  <c r="AQ144" i="7950"/>
  <c r="EE171" i="7949"/>
  <c r="EI171" i="7949"/>
  <c r="EH171" i="7949"/>
  <c r="EE56" i="7949"/>
  <c r="EI56" i="7949"/>
  <c r="EH56" i="7949"/>
  <c r="EE78" i="7949"/>
  <c r="EH78" i="7949"/>
  <c r="EI78" i="7949"/>
  <c r="EH632" i="7949"/>
  <c r="EI632" i="7949"/>
  <c r="EE632" i="7949"/>
  <c r="EE236" i="7949"/>
  <c r="EH236" i="7949"/>
  <c r="EI236" i="7949"/>
  <c r="EE627" i="7949"/>
  <c r="EI627" i="7949"/>
  <c r="EH627" i="7949"/>
  <c r="EE150" i="7949"/>
  <c r="EH150" i="7949"/>
  <c r="EI150" i="7949"/>
  <c r="EE172" i="7949"/>
  <c r="EI172" i="7949"/>
  <c r="EH172" i="7949"/>
  <c r="EI63" i="7949"/>
  <c r="EE63" i="7949"/>
  <c r="EH63" i="7949"/>
  <c r="EH61" i="7949"/>
  <c r="EI61" i="7949"/>
  <c r="EE61" i="7949"/>
  <c r="EE617" i="7949"/>
  <c r="EH617" i="7949"/>
  <c r="EI617" i="7949"/>
  <c r="EJ238" i="7949"/>
  <c r="ED238" i="7949" s="1"/>
  <c r="ED237" i="7949"/>
  <c r="EI50" i="7949"/>
  <c r="EH50" i="7949"/>
  <c r="EE50" i="7949"/>
  <c r="EI156" i="7949"/>
  <c r="EE156" i="7949"/>
  <c r="EH156" i="7949"/>
  <c r="ED326" i="7949"/>
  <c r="EI60" i="7949"/>
  <c r="EE60" i="7949"/>
  <c r="EH60" i="7949"/>
  <c r="EH798" i="7949"/>
  <c r="EI798" i="7949"/>
  <c r="EE798" i="7949"/>
  <c r="EH72" i="7949"/>
  <c r="EI72" i="7949"/>
  <c r="EE72" i="7949"/>
  <c r="EI610" i="7949"/>
  <c r="EH610" i="7949"/>
  <c r="EE610" i="7949"/>
  <c r="EI74" i="7949"/>
  <c r="EH74" i="7949"/>
  <c r="EE74" i="7949"/>
  <c r="ED342" i="7949" l="1"/>
  <c r="EH342" i="7949" s="1"/>
  <c r="EE343" i="7949"/>
  <c r="EI343" i="7949"/>
  <c r="ED340" i="7949"/>
  <c r="EE340" i="7949" s="1"/>
  <c r="EE342" i="7949"/>
  <c r="EJ344" i="7949"/>
  <c r="ED344" i="7949" s="1"/>
  <c r="EH344" i="7949" s="1"/>
  <c r="EC341" i="7949"/>
  <c r="ED341" i="7949" s="1"/>
  <c r="EE341" i="7949" s="1"/>
  <c r="ED334" i="7949"/>
  <c r="EJ336" i="7949"/>
  <c r="ED335" i="7949"/>
  <c r="EH354" i="7949"/>
  <c r="EE355" i="7949"/>
  <c r="EI355" i="7949"/>
  <c r="EH355" i="7949"/>
  <c r="EE354" i="7949"/>
  <c r="EJ357" i="7949"/>
  <c r="ED357" i="7949" s="1"/>
  <c r="ED356" i="7949"/>
  <c r="EJ350" i="7949"/>
  <c r="ED349" i="7949"/>
  <c r="EJ425" i="7949"/>
  <c r="EJ426" i="7949" s="1"/>
  <c r="EJ427" i="7949" s="1"/>
  <c r="EJ428" i="7949" s="1"/>
  <c r="ED428" i="7949" s="1"/>
  <c r="EI428" i="7949" s="1"/>
  <c r="EH511" i="7949"/>
  <c r="ED720" i="7949"/>
  <c r="EH720" i="7949" s="1"/>
  <c r="ED718" i="7949"/>
  <c r="EE718" i="7949" s="1"/>
  <c r="EI511" i="7949"/>
  <c r="G97" i="7950"/>
  <c r="E97" i="7950"/>
  <c r="AQ97" i="7950"/>
  <c r="I97" i="7950"/>
  <c r="AQ160" i="7950"/>
  <c r="AT97" i="7950"/>
  <c r="AU97" i="7950" s="1"/>
  <c r="AV97" i="7950" s="1"/>
  <c r="EC425" i="7949"/>
  <c r="EC432" i="7949" s="1"/>
  <c r="ED719" i="7949"/>
  <c r="EI719" i="7949" s="1"/>
  <c r="EJ417" i="7949"/>
  <c r="EC427" i="7949"/>
  <c r="EC434" i="7949" s="1"/>
  <c r="EJ432" i="7949"/>
  <c r="EJ433" i="7949" s="1"/>
  <c r="EJ434" i="7949" s="1"/>
  <c r="EJ435" i="7949" s="1"/>
  <c r="E160" i="7950"/>
  <c r="AT160" i="7950"/>
  <c r="AU160" i="7950" s="1"/>
  <c r="AV160" i="7950" s="1"/>
  <c r="G160" i="7950"/>
  <c r="AR160" i="7950"/>
  <c r="EH141" i="7949"/>
  <c r="EJ441" i="7949"/>
  <c r="EJ446" i="7949"/>
  <c r="EC447" i="7949"/>
  <c r="EI512" i="7949"/>
  <c r="EE512" i="7949"/>
  <c r="EH512" i="7949"/>
  <c r="EJ514" i="7949"/>
  <c r="ED513" i="7949"/>
  <c r="AP81" i="7950"/>
  <c r="AT81" i="7950" s="1"/>
  <c r="AU81" i="7950" s="1"/>
  <c r="EH528" i="7949"/>
  <c r="EE528" i="7949"/>
  <c r="EI528" i="7949"/>
  <c r="ED723" i="7949"/>
  <c r="EE723" i="7949" s="1"/>
  <c r="EE517" i="7949"/>
  <c r="EH517" i="7949"/>
  <c r="EI517" i="7949"/>
  <c r="EJ520" i="7949"/>
  <c r="ED519" i="7949"/>
  <c r="EE525" i="7949"/>
  <c r="EH525" i="7949"/>
  <c r="EI525" i="7949"/>
  <c r="EI529" i="7949"/>
  <c r="EE529" i="7949"/>
  <c r="EH529" i="7949"/>
  <c r="ED518" i="7949"/>
  <c r="ED418" i="7949"/>
  <c r="EJ420" i="7949"/>
  <c r="ED419" i="7949"/>
  <c r="EI141" i="7949"/>
  <c r="EI238" i="7949"/>
  <c r="EH238" i="7949"/>
  <c r="EE238" i="7949"/>
  <c r="EI148" i="7949"/>
  <c r="EE148" i="7949"/>
  <c r="EH148" i="7949"/>
  <c r="EC702" i="7949"/>
  <c r="EJ695" i="7949"/>
  <c r="EJ696" i="7949" s="1"/>
  <c r="EJ329" i="7949"/>
  <c r="ED328" i="7949"/>
  <c r="EE159" i="7949"/>
  <c r="EI159" i="7949"/>
  <c r="EH159" i="7949"/>
  <c r="EH51" i="7949"/>
  <c r="EE51" i="7949"/>
  <c r="EI51" i="7949"/>
  <c r="EI721" i="7949"/>
  <c r="EH721" i="7949"/>
  <c r="EE721" i="7949"/>
  <c r="EH160" i="7949"/>
  <c r="EE160" i="7949"/>
  <c r="EI160" i="7949"/>
  <c r="ED52" i="7949"/>
  <c r="EJ53" i="7949"/>
  <c r="EH711" i="7949"/>
  <c r="EI711" i="7949"/>
  <c r="EE711" i="7949"/>
  <c r="EI142" i="7949"/>
  <c r="EH142" i="7949"/>
  <c r="EE142" i="7949"/>
  <c r="ED724" i="7949"/>
  <c r="EI712" i="7949"/>
  <c r="EE712" i="7949"/>
  <c r="EH712" i="7949"/>
  <c r="ED704" i="7949"/>
  <c r="EJ144" i="7949"/>
  <c r="ED143" i="7949"/>
  <c r="ED725" i="7949"/>
  <c r="EJ726" i="7949"/>
  <c r="ED726" i="7949" s="1"/>
  <c r="EH605" i="7949"/>
  <c r="EI605" i="7949"/>
  <c r="EE605" i="7949"/>
  <c r="EH237" i="7949"/>
  <c r="EI237" i="7949"/>
  <c r="EE237" i="7949"/>
  <c r="AV144" i="7950"/>
  <c r="K144" i="7950"/>
  <c r="EJ714" i="7949"/>
  <c r="ED714" i="7949" s="1"/>
  <c r="ED713" i="7949"/>
  <c r="ED705" i="7949"/>
  <c r="EJ706" i="7949"/>
  <c r="EI789" i="7949"/>
  <c r="EE789" i="7949"/>
  <c r="EH789" i="7949"/>
  <c r="EJ607" i="7949"/>
  <c r="ED606" i="7949"/>
  <c r="EE326" i="7949"/>
  <c r="EI326" i="7949"/>
  <c r="EH326" i="7949"/>
  <c r="EE155" i="7949"/>
  <c r="EI155" i="7949"/>
  <c r="EH155" i="7949"/>
  <c r="ED703" i="7949"/>
  <c r="EC710" i="7949"/>
  <c r="ED710" i="7949" s="1"/>
  <c r="ED790" i="7949"/>
  <c r="EJ791" i="7949"/>
  <c r="EH327" i="7949"/>
  <c r="EI327" i="7949"/>
  <c r="EE327" i="7949"/>
  <c r="EI333" i="7949"/>
  <c r="EH333" i="7949"/>
  <c r="EE333" i="7949"/>
  <c r="EH340" i="7949" l="1"/>
  <c r="EI342" i="7949"/>
  <c r="EI340" i="7949"/>
  <c r="EI344" i="7949"/>
  <c r="EE344" i="7949"/>
  <c r="EJ345" i="7949"/>
  <c r="ED345" i="7949" s="1"/>
  <c r="EH345" i="7949" s="1"/>
  <c r="EI341" i="7949"/>
  <c r="EH341" i="7949"/>
  <c r="EE335" i="7949"/>
  <c r="EI335" i="7949"/>
  <c r="EH335" i="7949"/>
  <c r="ED336" i="7949"/>
  <c r="EJ337" i="7949"/>
  <c r="EI334" i="7949"/>
  <c r="EH334" i="7949"/>
  <c r="EE334" i="7949"/>
  <c r="EI718" i="7949"/>
  <c r="EH718" i="7949"/>
  <c r="ED425" i="7949"/>
  <c r="EE425" i="7949" s="1"/>
  <c r="EE356" i="7949"/>
  <c r="EH356" i="7949"/>
  <c r="EI356" i="7949"/>
  <c r="EE357" i="7949"/>
  <c r="EI357" i="7949"/>
  <c r="EH357" i="7949"/>
  <c r="EI349" i="7949"/>
  <c r="EE349" i="7949"/>
  <c r="EH349" i="7949"/>
  <c r="EJ351" i="7949"/>
  <c r="ED350" i="7949"/>
  <c r="ED426" i="7949"/>
  <c r="EI426" i="7949" s="1"/>
  <c r="EJ429" i="7949"/>
  <c r="ED429" i="7949" s="1"/>
  <c r="EE429" i="7949" s="1"/>
  <c r="EE428" i="7949"/>
  <c r="EH428" i="7949"/>
  <c r="EI720" i="7949"/>
  <c r="EE720" i="7949"/>
  <c r="K160" i="7950"/>
  <c r="K90" i="7950"/>
  <c r="K97" i="7950"/>
  <c r="EH719" i="7949"/>
  <c r="EE719" i="7949"/>
  <c r="ED432" i="7949"/>
  <c r="EH432" i="7949" s="1"/>
  <c r="ED434" i="7949"/>
  <c r="EI434" i="7949" s="1"/>
  <c r="ED427" i="7949"/>
  <c r="ED433" i="7949"/>
  <c r="EE433" i="7949" s="1"/>
  <c r="EH723" i="7949"/>
  <c r="EI723" i="7949"/>
  <c r="EJ436" i="7949"/>
  <c r="ED435" i="7949"/>
  <c r="E81" i="7950"/>
  <c r="AR81" i="7950"/>
  <c r="I81" i="7950"/>
  <c r="AQ81" i="7950"/>
  <c r="G81" i="7950"/>
  <c r="ED441" i="7949"/>
  <c r="EJ442" i="7949"/>
  <c r="ED446" i="7949"/>
  <c r="EJ447" i="7949"/>
  <c r="EI513" i="7949"/>
  <c r="EE513" i="7949"/>
  <c r="EH513" i="7949"/>
  <c r="ED514" i="7949"/>
  <c r="EJ515" i="7949"/>
  <c r="ED515" i="7949" s="1"/>
  <c r="EH518" i="7949"/>
  <c r="EI518" i="7949"/>
  <c r="EE518" i="7949"/>
  <c r="EJ521" i="7949"/>
  <c r="ED520" i="7949"/>
  <c r="EE519" i="7949"/>
  <c r="EI519" i="7949"/>
  <c r="EH519" i="7949"/>
  <c r="EI419" i="7949"/>
  <c r="EH419" i="7949"/>
  <c r="EE419" i="7949"/>
  <c r="EJ421" i="7949"/>
  <c r="ED420" i="7949"/>
  <c r="EE418" i="7949"/>
  <c r="EI418" i="7949"/>
  <c r="EH418" i="7949"/>
  <c r="EI790" i="7949"/>
  <c r="EE790" i="7949"/>
  <c r="EH790" i="7949"/>
  <c r="EI143" i="7949"/>
  <c r="EH143" i="7949"/>
  <c r="EE143" i="7949"/>
  <c r="ED706" i="7949"/>
  <c r="EJ707" i="7949"/>
  <c r="ED707" i="7949" s="1"/>
  <c r="EJ145" i="7949"/>
  <c r="ED144" i="7949"/>
  <c r="EH724" i="7949"/>
  <c r="EI724" i="7949"/>
  <c r="EE724" i="7949"/>
  <c r="AW160" i="7950"/>
  <c r="AX160" i="7950"/>
  <c r="M160" i="7950"/>
  <c r="AY160" i="7950"/>
  <c r="AZ160" i="7950"/>
  <c r="EJ54" i="7949"/>
  <c r="ED54" i="7949" s="1"/>
  <c r="ED53" i="7949"/>
  <c r="EJ697" i="7949"/>
  <c r="ED696" i="7949"/>
  <c r="EE705" i="7949"/>
  <c r="EI705" i="7949"/>
  <c r="EH705" i="7949"/>
  <c r="EH704" i="7949"/>
  <c r="EE704" i="7949"/>
  <c r="EI704" i="7949"/>
  <c r="EH52" i="7949"/>
  <c r="EI52" i="7949"/>
  <c r="EE52" i="7949"/>
  <c r="ED702" i="7949"/>
  <c r="EC709" i="7949"/>
  <c r="ED709" i="7949" s="1"/>
  <c r="EI606" i="7949"/>
  <c r="EE606" i="7949"/>
  <c r="EH606" i="7949"/>
  <c r="EH713" i="7949"/>
  <c r="EE713" i="7949"/>
  <c r="EI713" i="7949"/>
  <c r="EE714" i="7949"/>
  <c r="EH714" i="7949"/>
  <c r="EI714" i="7949"/>
  <c r="AX97" i="7950"/>
  <c r="M97" i="7950"/>
  <c r="AW97" i="7950"/>
  <c r="AY97" i="7950"/>
  <c r="AH92" i="7950" s="1"/>
  <c r="AZ97" i="7950"/>
  <c r="AH93" i="7950" s="1"/>
  <c r="EE710" i="7949"/>
  <c r="EI710" i="7949"/>
  <c r="EH710" i="7949"/>
  <c r="EI703" i="7949"/>
  <c r="EE703" i="7949"/>
  <c r="EH703" i="7949"/>
  <c r="ED607" i="7949"/>
  <c r="EJ608" i="7949"/>
  <c r="ED608" i="7949" s="1"/>
  <c r="EI328" i="7949"/>
  <c r="EH328" i="7949"/>
  <c r="EE328" i="7949"/>
  <c r="EE726" i="7949"/>
  <c r="EH726" i="7949"/>
  <c r="EI726" i="7949"/>
  <c r="ED329" i="7949"/>
  <c r="EJ330" i="7949"/>
  <c r="EJ792" i="7949"/>
  <c r="ED792" i="7949" s="1"/>
  <c r="ED791" i="7949"/>
  <c r="AW144" i="7950"/>
  <c r="M144" i="7950"/>
  <c r="AX144" i="7950"/>
  <c r="AZ144" i="7950"/>
  <c r="AY144" i="7950"/>
  <c r="EH725" i="7949"/>
  <c r="EI725" i="7949"/>
  <c r="EE725" i="7949"/>
  <c r="AV81" i="7950"/>
  <c r="K81" i="7950"/>
  <c r="K74" i="7950"/>
  <c r="ED695" i="7949"/>
  <c r="EI345" i="7949" l="1"/>
  <c r="EE345" i="7949"/>
  <c r="ED337" i="7949"/>
  <c r="EJ338" i="7949"/>
  <c r="ED338" i="7949" s="1"/>
  <c r="EI336" i="7949"/>
  <c r="EE336" i="7949"/>
  <c r="EH336" i="7949"/>
  <c r="EI425" i="7949"/>
  <c r="EE426" i="7949"/>
  <c r="EH425" i="7949"/>
  <c r="EE432" i="7949"/>
  <c r="EH350" i="7949"/>
  <c r="EI350" i="7949"/>
  <c r="EE350" i="7949"/>
  <c r="EH429" i="7949"/>
  <c r="EJ352" i="7949"/>
  <c r="ED352" i="7949" s="1"/>
  <c r="ED351" i="7949"/>
  <c r="EH426" i="7949"/>
  <c r="EI429" i="7949"/>
  <c r="EJ430" i="7949"/>
  <c r="ED430" i="7949" s="1"/>
  <c r="EE430" i="7949" s="1"/>
  <c r="EI432" i="7949"/>
  <c r="EH434" i="7949"/>
  <c r="EE434" i="7949"/>
  <c r="EH427" i="7949"/>
  <c r="EE427" i="7949"/>
  <c r="EI427" i="7949"/>
  <c r="EI433" i="7949"/>
  <c r="EH433" i="7949"/>
  <c r="EH435" i="7949"/>
  <c r="EE435" i="7949"/>
  <c r="EI435" i="7949"/>
  <c r="ED436" i="7949"/>
  <c r="EJ437" i="7949"/>
  <c r="ED437" i="7949" s="1"/>
  <c r="EJ443" i="7949"/>
  <c r="ED442" i="7949"/>
  <c r="EE441" i="7949"/>
  <c r="EI441" i="7949"/>
  <c r="EH441" i="7949"/>
  <c r="EJ448" i="7949"/>
  <c r="ED447" i="7949"/>
  <c r="EI446" i="7949"/>
  <c r="EH446" i="7949"/>
  <c r="EE446" i="7949"/>
  <c r="EE515" i="7949"/>
  <c r="EI515" i="7949"/>
  <c r="EH515" i="7949"/>
  <c r="EE514" i="7949"/>
  <c r="EI514" i="7949"/>
  <c r="EH514" i="7949"/>
  <c r="EE520" i="7949"/>
  <c r="EI520" i="7949"/>
  <c r="EH520" i="7949"/>
  <c r="EJ522" i="7949"/>
  <c r="ED522" i="7949" s="1"/>
  <c r="ED521" i="7949"/>
  <c r="EE420" i="7949"/>
  <c r="EH420" i="7949"/>
  <c r="EI420" i="7949"/>
  <c r="EJ422" i="7949"/>
  <c r="ED421" i="7949"/>
  <c r="EE607" i="7949"/>
  <c r="EH607" i="7949"/>
  <c r="EI607" i="7949"/>
  <c r="EH706" i="7949"/>
  <c r="EI706" i="7949"/>
  <c r="EE706" i="7949"/>
  <c r="EJ331" i="7949"/>
  <c r="ED331" i="7949" s="1"/>
  <c r="ED330" i="7949"/>
  <c r="EH53" i="7949"/>
  <c r="EE53" i="7949"/>
  <c r="EI53" i="7949"/>
  <c r="EH329" i="7949"/>
  <c r="EI329" i="7949"/>
  <c r="EE329" i="7949"/>
  <c r="EI709" i="7949"/>
  <c r="EE709" i="7949"/>
  <c r="EH709" i="7949"/>
  <c r="EE54" i="7949"/>
  <c r="EH54" i="7949"/>
  <c r="EI54" i="7949"/>
  <c r="EI792" i="7949"/>
  <c r="EE792" i="7949"/>
  <c r="EH792" i="7949"/>
  <c r="EE702" i="7949"/>
  <c r="EI702" i="7949"/>
  <c r="EH702" i="7949"/>
  <c r="AW81" i="7950"/>
  <c r="AX81" i="7950"/>
  <c r="M81" i="7950"/>
  <c r="AZ81" i="7950"/>
  <c r="AH77" i="7950" s="1"/>
  <c r="AY81" i="7950"/>
  <c r="AH76" i="7950" s="1"/>
  <c r="AP145" i="7950"/>
  <c r="AP161" i="7950"/>
  <c r="EI695" i="7949"/>
  <c r="EE695" i="7949"/>
  <c r="EH695" i="7949"/>
  <c r="EE144" i="7949"/>
  <c r="EH144" i="7949"/>
  <c r="EI144" i="7949"/>
  <c r="EI696" i="7949"/>
  <c r="EE696" i="7949"/>
  <c r="EH696" i="7949"/>
  <c r="EJ146" i="7949"/>
  <c r="ED146" i="7949" s="1"/>
  <c r="ED145" i="7949"/>
  <c r="EE791" i="7949"/>
  <c r="EI791" i="7949"/>
  <c r="EH791" i="7949"/>
  <c r="EH608" i="7949"/>
  <c r="EI608" i="7949"/>
  <c r="EE608" i="7949"/>
  <c r="EJ698" i="7949"/>
  <c r="ED697" i="7949"/>
  <c r="EH707" i="7949"/>
  <c r="EI707" i="7949"/>
  <c r="EE707" i="7949"/>
  <c r="EE338" i="7949" l="1"/>
  <c r="EI338" i="7949"/>
  <c r="EH338" i="7949"/>
  <c r="EI337" i="7949"/>
  <c r="EE337" i="7949"/>
  <c r="EH337" i="7949"/>
  <c r="EE351" i="7949"/>
  <c r="EI351" i="7949"/>
  <c r="EH351" i="7949"/>
  <c r="EE352" i="7949"/>
  <c r="EI352" i="7949"/>
  <c r="EH352" i="7949"/>
  <c r="EH430" i="7949"/>
  <c r="EI430" i="7949"/>
  <c r="EH437" i="7949"/>
  <c r="EE437" i="7949"/>
  <c r="EI437" i="7949"/>
  <c r="EH436" i="7949"/>
  <c r="EE436" i="7949"/>
  <c r="EI436" i="7949"/>
  <c r="EE442" i="7949"/>
  <c r="EI442" i="7949"/>
  <c r="EH442" i="7949"/>
  <c r="ED443" i="7949"/>
  <c r="EJ444" i="7949"/>
  <c r="ED444" i="7949" s="1"/>
  <c r="EI447" i="7949"/>
  <c r="EH447" i="7949"/>
  <c r="EE447" i="7949"/>
  <c r="EJ449" i="7949"/>
  <c r="ED449" i="7949" s="1"/>
  <c r="ED448" i="7949"/>
  <c r="EH521" i="7949"/>
  <c r="EE521" i="7949"/>
  <c r="EI521" i="7949"/>
  <c r="EE522" i="7949"/>
  <c r="EH522" i="7949"/>
  <c r="EI522" i="7949"/>
  <c r="EI421" i="7949"/>
  <c r="EH421" i="7949"/>
  <c r="EE421" i="7949"/>
  <c r="ED422" i="7949"/>
  <c r="EJ423" i="7949"/>
  <c r="ED423" i="7949" s="1"/>
  <c r="EH331" i="7949"/>
  <c r="EE331" i="7949"/>
  <c r="EI331" i="7949"/>
  <c r="I161" i="7950"/>
  <c r="G161" i="7950"/>
  <c r="AT161" i="7950"/>
  <c r="AU161" i="7950" s="1"/>
  <c r="E161" i="7950"/>
  <c r="AR161" i="7950"/>
  <c r="AQ161" i="7950"/>
  <c r="G145" i="7950"/>
  <c r="I145" i="7950"/>
  <c r="AT145" i="7950"/>
  <c r="AU145" i="7950" s="1"/>
  <c r="AR145" i="7950"/>
  <c r="AQ145" i="7950"/>
  <c r="E145" i="7950"/>
  <c r="EI145" i="7949"/>
  <c r="DL44" i="7949" s="1"/>
  <c r="DN44" i="7949" s="1"/>
  <c r="DP44" i="7949" s="1"/>
  <c r="DT44" i="7949" s="1"/>
  <c r="DU44" i="7949" s="1"/>
  <c r="DV44" i="7949" s="1"/>
  <c r="EH145" i="7949"/>
  <c r="EE145" i="7949"/>
  <c r="EJ699" i="7949"/>
  <c r="ED698" i="7949"/>
  <c r="EE146" i="7949"/>
  <c r="EI146" i="7949"/>
  <c r="EH146" i="7949"/>
  <c r="EI697" i="7949"/>
  <c r="EH697" i="7949"/>
  <c r="EE697" i="7949"/>
  <c r="EI330" i="7949"/>
  <c r="EH330" i="7949"/>
  <c r="EE330" i="7949"/>
  <c r="DK228" i="7949" l="1"/>
  <c r="DR49" i="7949"/>
  <c r="DR236" i="7949"/>
  <c r="EE444" i="7949"/>
  <c r="EH444" i="7949"/>
  <c r="EI444" i="7949"/>
  <c r="EE443" i="7949"/>
  <c r="EH443" i="7949"/>
  <c r="EI443" i="7949"/>
  <c r="EE448" i="7949"/>
  <c r="EH448" i="7949"/>
  <c r="EI448" i="7949"/>
  <c r="EI449" i="7949"/>
  <c r="EE449" i="7949"/>
  <c r="EH449" i="7949"/>
  <c r="DR142" i="7949"/>
  <c r="EE423" i="7949"/>
  <c r="EH423" i="7949"/>
  <c r="EI423" i="7949"/>
  <c r="EE422" i="7949"/>
  <c r="EH422" i="7949"/>
  <c r="EI422" i="7949"/>
  <c r="DR141" i="7949"/>
  <c r="DR52" i="7949"/>
  <c r="DL227" i="7949"/>
  <c r="DN227" i="7949" s="1"/>
  <c r="DP227" i="7949" s="1"/>
  <c r="DT227" i="7949" s="1"/>
  <c r="DU227" i="7949" s="1"/>
  <c r="DV227" i="7949" s="1"/>
  <c r="DL135" i="7949"/>
  <c r="DN135" i="7949" s="1"/>
  <c r="DP135" i="7949" s="1"/>
  <c r="DT135" i="7949" s="1"/>
  <c r="DU135" i="7949" s="1"/>
  <c r="DV135" i="7949" s="1"/>
  <c r="DL46" i="7949"/>
  <c r="DN46" i="7949" s="1"/>
  <c r="DP46" i="7949" s="1"/>
  <c r="DT46" i="7949" s="1"/>
  <c r="DU46" i="7949" s="1"/>
  <c r="DV46" i="7949" s="1"/>
  <c r="DL230" i="7949"/>
  <c r="DN230" i="7949" s="1"/>
  <c r="DP230" i="7949" s="1"/>
  <c r="DT230" i="7949" s="1"/>
  <c r="DU230" i="7949" s="1"/>
  <c r="DV230" i="7949" s="1"/>
  <c r="DL137" i="7949"/>
  <c r="DN137" i="7949" s="1"/>
  <c r="DP137" i="7949" s="1"/>
  <c r="DT137" i="7949" s="1"/>
  <c r="DU137" i="7949" s="1"/>
  <c r="DV137" i="7949" s="1"/>
  <c r="DR233" i="7949"/>
  <c r="DR51" i="7949"/>
  <c r="DR50" i="7949"/>
  <c r="DL134" i="7949"/>
  <c r="DN134" i="7949" s="1"/>
  <c r="DP134" i="7949" s="1"/>
  <c r="DT134" i="7949" s="1"/>
  <c r="DU134" i="7949" s="1"/>
  <c r="DV134" i="7949" s="1"/>
  <c r="DR48" i="7949"/>
  <c r="DL42" i="7949"/>
  <c r="DN42" i="7949" s="1"/>
  <c r="DP42" i="7949" s="1"/>
  <c r="DT42" i="7949" s="1"/>
  <c r="DU42" i="7949" s="1"/>
  <c r="DV42" i="7949" s="1"/>
  <c r="DL45" i="7949"/>
  <c r="DN45" i="7949" s="1"/>
  <c r="DP45" i="7949" s="1"/>
  <c r="DT45" i="7949" s="1"/>
  <c r="DU45" i="7949" s="1"/>
  <c r="DV45" i="7949" s="1"/>
  <c r="DR144" i="7949"/>
  <c r="DL136" i="7949"/>
  <c r="DN136" i="7949" s="1"/>
  <c r="DP136" i="7949" s="1"/>
  <c r="DT136" i="7949" s="1"/>
  <c r="DU136" i="7949" s="1"/>
  <c r="DV136" i="7949" s="1"/>
  <c r="DL138" i="7949"/>
  <c r="DN138" i="7949" s="1"/>
  <c r="DP138" i="7949" s="1"/>
  <c r="DT138" i="7949" s="1"/>
  <c r="DU138" i="7949" s="1"/>
  <c r="DV138" i="7949" s="1"/>
  <c r="DR235" i="7949"/>
  <c r="DK230" i="7949"/>
  <c r="DQ236" i="7949"/>
  <c r="DQ142" i="7949"/>
  <c r="DQ143" i="7949"/>
  <c r="DQ48" i="7949"/>
  <c r="DQ144" i="7949"/>
  <c r="DQ49" i="7949"/>
  <c r="DS49" i="7949" s="1"/>
  <c r="DQ141" i="7949"/>
  <c r="DQ52" i="7949"/>
  <c r="DQ51" i="7949"/>
  <c r="DQ50" i="7949"/>
  <c r="DQ140" i="7949"/>
  <c r="DK135" i="7949"/>
  <c r="DK46" i="7949"/>
  <c r="DK136" i="7949"/>
  <c r="DL229" i="7949"/>
  <c r="DN229" i="7949" s="1"/>
  <c r="DP229" i="7949" s="1"/>
  <c r="DT229" i="7949" s="1"/>
  <c r="DU229" i="7949" s="1"/>
  <c r="DV229" i="7949" s="1"/>
  <c r="DQ232" i="7949"/>
  <c r="DR140" i="7949"/>
  <c r="K145" i="7950"/>
  <c r="AV145" i="7950"/>
  <c r="K138" i="7950"/>
  <c r="DK42" i="7949"/>
  <c r="DL43" i="7949"/>
  <c r="DN43" i="7949" s="1"/>
  <c r="DP43" i="7949" s="1"/>
  <c r="DT43" i="7949" s="1"/>
  <c r="DU43" i="7949" s="1"/>
  <c r="DV43" i="7949" s="1"/>
  <c r="EI698" i="7949"/>
  <c r="EH698" i="7949"/>
  <c r="EE698" i="7949"/>
  <c r="DK134" i="7949"/>
  <c r="DR143" i="7949"/>
  <c r="DR234" i="7949"/>
  <c r="EJ700" i="7949"/>
  <c r="ED700" i="7949" s="1"/>
  <c r="ED699" i="7949"/>
  <c r="DK227" i="7949"/>
  <c r="DL226" i="7949"/>
  <c r="DN226" i="7949" s="1"/>
  <c r="DP226" i="7949" s="1"/>
  <c r="DT226" i="7949" s="1"/>
  <c r="DU226" i="7949" s="1"/>
  <c r="DV226" i="7949" s="1"/>
  <c r="DK137" i="7949"/>
  <c r="K161" i="7950"/>
  <c r="AV161" i="7950"/>
  <c r="K154" i="7950"/>
  <c r="DR232" i="7949"/>
  <c r="DL228" i="7949"/>
  <c r="DN228" i="7949" s="1"/>
  <c r="DP228" i="7949" s="1"/>
  <c r="DT228" i="7949" s="1"/>
  <c r="DU228" i="7949" s="1"/>
  <c r="DV228" i="7949" s="1"/>
  <c r="DK226" i="7949"/>
  <c r="DQ233" i="7949"/>
  <c r="DS233" i="7949" s="1"/>
  <c r="DQ234" i="7949"/>
  <c r="DK43" i="7949"/>
  <c r="DK44" i="7949"/>
  <c r="DQ235" i="7949"/>
  <c r="DK45" i="7949"/>
  <c r="DK138" i="7949"/>
  <c r="DK229" i="7949"/>
  <c r="DS52" i="7949" l="1"/>
  <c r="DS236" i="7949"/>
  <c r="DL321" i="7949"/>
  <c r="DN321" i="7949" s="1"/>
  <c r="DP321" i="7949" s="1"/>
  <c r="DT321" i="7949" s="1"/>
  <c r="DU321" i="7949" s="1"/>
  <c r="DV321" i="7949" s="1"/>
  <c r="DK504" i="7949"/>
  <c r="DK414" i="7949"/>
  <c r="DK503" i="7949"/>
  <c r="DK411" i="7949"/>
  <c r="DR510" i="7949"/>
  <c r="DS50" i="7949"/>
  <c r="DS142" i="7949"/>
  <c r="DR509" i="7949"/>
  <c r="DS235" i="7949"/>
  <c r="DK507" i="7949"/>
  <c r="DR511" i="7949"/>
  <c r="DQ327" i="7949"/>
  <c r="DR512" i="7949"/>
  <c r="DQ512" i="7949"/>
  <c r="DQ328" i="7949"/>
  <c r="DR328" i="7949"/>
  <c r="DK319" i="7949"/>
  <c r="DL412" i="7949"/>
  <c r="DN412" i="7949" s="1"/>
  <c r="DP412" i="7949" s="1"/>
  <c r="DT412" i="7949" s="1"/>
  <c r="DU412" i="7949" s="1"/>
  <c r="DV412" i="7949" s="1"/>
  <c r="DL411" i="7949"/>
  <c r="DN411" i="7949" s="1"/>
  <c r="DP411" i="7949" s="1"/>
  <c r="DT411" i="7949" s="1"/>
  <c r="DU411" i="7949" s="1"/>
  <c r="DV411" i="7949" s="1"/>
  <c r="DL507" i="7949"/>
  <c r="DN507" i="7949" s="1"/>
  <c r="DP507" i="7949" s="1"/>
  <c r="DT507" i="7949" s="1"/>
  <c r="DU507" i="7949" s="1"/>
  <c r="DV507" i="7949" s="1"/>
  <c r="DQ510" i="7949"/>
  <c r="DQ326" i="7949"/>
  <c r="DR417" i="7949"/>
  <c r="DK321" i="7949"/>
  <c r="DQ420" i="7949"/>
  <c r="DR418" i="7949"/>
  <c r="DR327" i="7949"/>
  <c r="DS327" i="7949" s="1"/>
  <c r="DR419" i="7949"/>
  <c r="DS51" i="7949"/>
  <c r="DS141" i="7949"/>
  <c r="DL414" i="7949"/>
  <c r="DN414" i="7949" s="1"/>
  <c r="DP414" i="7949" s="1"/>
  <c r="DT414" i="7949" s="1"/>
  <c r="DU414" i="7949" s="1"/>
  <c r="DV414" i="7949" s="1"/>
  <c r="DR329" i="7949"/>
  <c r="DL322" i="7949"/>
  <c r="DN322" i="7949" s="1"/>
  <c r="DP322" i="7949" s="1"/>
  <c r="DT322" i="7949" s="1"/>
  <c r="DU322" i="7949" s="1"/>
  <c r="DV322" i="7949" s="1"/>
  <c r="DQ421" i="7949"/>
  <c r="DK506" i="7949"/>
  <c r="DR326" i="7949"/>
  <c r="DL505" i="7949"/>
  <c r="DN505" i="7949" s="1"/>
  <c r="DP505" i="7949" s="1"/>
  <c r="DT505" i="7949" s="1"/>
  <c r="DU505" i="7949" s="1"/>
  <c r="DV505" i="7949" s="1"/>
  <c r="DR420" i="7949"/>
  <c r="DQ417" i="7949"/>
  <c r="DS417" i="7949" s="1"/>
  <c r="DQ513" i="7949"/>
  <c r="DK412" i="7949"/>
  <c r="DK505" i="7949"/>
  <c r="DL415" i="7949"/>
  <c r="DN415" i="7949" s="1"/>
  <c r="DP415" i="7949" s="1"/>
  <c r="DT415" i="7949" s="1"/>
  <c r="DU415" i="7949" s="1"/>
  <c r="DV415" i="7949" s="1"/>
  <c r="DL506" i="7949"/>
  <c r="DN506" i="7949" s="1"/>
  <c r="DP506" i="7949" s="1"/>
  <c r="DT506" i="7949" s="1"/>
  <c r="DU506" i="7949" s="1"/>
  <c r="DV506" i="7949" s="1"/>
  <c r="DL413" i="7949"/>
  <c r="DN413" i="7949" s="1"/>
  <c r="DP413" i="7949" s="1"/>
  <c r="DT413" i="7949" s="1"/>
  <c r="DU413" i="7949" s="1"/>
  <c r="DV413" i="7949" s="1"/>
  <c r="DQ418" i="7949"/>
  <c r="DK322" i="7949"/>
  <c r="DQ419" i="7949"/>
  <c r="DQ325" i="7949"/>
  <c r="DS234" i="7949"/>
  <c r="DL323" i="7949"/>
  <c r="DN323" i="7949" s="1"/>
  <c r="DP323" i="7949" s="1"/>
  <c r="DT323" i="7949" s="1"/>
  <c r="DU323" i="7949" s="1"/>
  <c r="DV323" i="7949" s="1"/>
  <c r="DL319" i="7949"/>
  <c r="DN319" i="7949" s="1"/>
  <c r="DP319" i="7949" s="1"/>
  <c r="DT319" i="7949" s="1"/>
  <c r="DU319" i="7949" s="1"/>
  <c r="DV319" i="7949" s="1"/>
  <c r="DR513" i="7949"/>
  <c r="DL320" i="7949"/>
  <c r="DN320" i="7949" s="1"/>
  <c r="DP320" i="7949" s="1"/>
  <c r="DT320" i="7949" s="1"/>
  <c r="DU320" i="7949" s="1"/>
  <c r="DV320" i="7949" s="1"/>
  <c r="DQ509" i="7949"/>
  <c r="DK323" i="7949"/>
  <c r="DQ511" i="7949"/>
  <c r="DS511" i="7949" s="1"/>
  <c r="DL504" i="7949"/>
  <c r="DN504" i="7949" s="1"/>
  <c r="DP504" i="7949" s="1"/>
  <c r="DT504" i="7949" s="1"/>
  <c r="DU504" i="7949" s="1"/>
  <c r="DV504" i="7949" s="1"/>
  <c r="DR325" i="7949"/>
  <c r="DR421" i="7949"/>
  <c r="DL503" i="7949"/>
  <c r="DN503" i="7949" s="1"/>
  <c r="DP503" i="7949" s="1"/>
  <c r="DT503" i="7949" s="1"/>
  <c r="DU503" i="7949" s="1"/>
  <c r="DV503" i="7949" s="1"/>
  <c r="DK415" i="7949"/>
  <c r="DQ329" i="7949"/>
  <c r="DK320" i="7949"/>
  <c r="DK413" i="7949"/>
  <c r="DS144" i="7949"/>
  <c r="DS48" i="7949"/>
  <c r="DS140" i="7949"/>
  <c r="DS143" i="7949"/>
  <c r="M161" i="7950"/>
  <c r="AX161" i="7950"/>
  <c r="AW161" i="7950"/>
  <c r="AZ161" i="7950"/>
  <c r="AH157" i="7950" s="1"/>
  <c r="AY161" i="7950"/>
  <c r="AH156" i="7950" s="1"/>
  <c r="EE699" i="7949"/>
  <c r="EH699" i="7949"/>
  <c r="EI699" i="7949"/>
  <c r="DS232" i="7949"/>
  <c r="EH700" i="7949"/>
  <c r="EE700" i="7949"/>
  <c r="EI700" i="7949"/>
  <c r="AW145" i="7950"/>
  <c r="AX145" i="7950"/>
  <c r="M145" i="7950"/>
  <c r="AY145" i="7950"/>
  <c r="AH140" i="7950" s="1"/>
  <c r="AZ145" i="7950"/>
  <c r="AH141" i="7950" s="1"/>
  <c r="DS328" i="7949" l="1"/>
  <c r="DS510" i="7949"/>
  <c r="DS419" i="7949"/>
  <c r="DS326" i="7949"/>
  <c r="DS512" i="7949"/>
  <c r="DS418" i="7949"/>
  <c r="DS420" i="7949"/>
  <c r="DS513" i="7949"/>
  <c r="DQ605" i="7949"/>
  <c r="DS509" i="7949"/>
  <c r="DS325" i="7949"/>
  <c r="DS421" i="7949"/>
  <c r="DK688" i="7949"/>
  <c r="DR606" i="7949"/>
  <c r="DS329" i="7949"/>
  <c r="DR602" i="7949"/>
  <c r="DL691" i="7949"/>
  <c r="DN691" i="7949" s="1"/>
  <c r="DP691" i="7949" s="1"/>
  <c r="DT691" i="7949" s="1"/>
  <c r="DU691" i="7949" s="1"/>
  <c r="DV691" i="7949" s="1"/>
  <c r="DL690" i="7949"/>
  <c r="DN690" i="7949" s="1"/>
  <c r="DP690" i="7949" s="1"/>
  <c r="DT690" i="7949" s="1"/>
  <c r="DU690" i="7949" s="1"/>
  <c r="DV690" i="7949" s="1"/>
  <c r="DL688" i="7949"/>
  <c r="DN688" i="7949" s="1"/>
  <c r="DP688" i="7949" s="1"/>
  <c r="DT688" i="7949" s="1"/>
  <c r="DU688" i="7949" s="1"/>
  <c r="DV688" i="7949" s="1"/>
  <c r="DL689" i="7949"/>
  <c r="DN689" i="7949" s="1"/>
  <c r="DP689" i="7949" s="1"/>
  <c r="DT689" i="7949" s="1"/>
  <c r="DU689" i="7949" s="1"/>
  <c r="DV689" i="7949" s="1"/>
  <c r="DK598" i="7949"/>
  <c r="DK690" i="7949"/>
  <c r="DQ604" i="7949"/>
  <c r="DQ603" i="7949"/>
  <c r="DK596" i="7949"/>
  <c r="DQ606" i="7949"/>
  <c r="DK600" i="7949"/>
  <c r="DQ697" i="7949"/>
  <c r="DQ694" i="7949"/>
  <c r="DQ602" i="7949"/>
  <c r="DK692" i="7949"/>
  <c r="DK783" i="7949"/>
  <c r="DQ696" i="7949"/>
  <c r="DK689" i="7949"/>
  <c r="DK599" i="7949"/>
  <c r="DK691" i="7949"/>
  <c r="DQ695" i="7949"/>
  <c r="DK781" i="7949"/>
  <c r="DQ786" i="7949"/>
  <c r="DQ790" i="7949"/>
  <c r="DQ787" i="7949"/>
  <c r="DQ789" i="7949"/>
  <c r="DK782" i="7949"/>
  <c r="DK780" i="7949"/>
  <c r="DK784" i="7949"/>
  <c r="DL598" i="7949"/>
  <c r="DN598" i="7949" s="1"/>
  <c r="DP598" i="7949" s="1"/>
  <c r="DT598" i="7949" s="1"/>
  <c r="DU598" i="7949" s="1"/>
  <c r="DV598" i="7949" s="1"/>
  <c r="DK597" i="7949"/>
  <c r="DQ788" i="7949"/>
  <c r="DR603" i="7949"/>
  <c r="DL692" i="7949"/>
  <c r="DN692" i="7949" s="1"/>
  <c r="DP692" i="7949" s="1"/>
  <c r="DT692" i="7949" s="1"/>
  <c r="DU692" i="7949" s="1"/>
  <c r="DV692" i="7949" s="1"/>
  <c r="DR604" i="7949"/>
  <c r="DL600" i="7949"/>
  <c r="DN600" i="7949" s="1"/>
  <c r="DP600" i="7949" s="1"/>
  <c r="DT600" i="7949" s="1"/>
  <c r="DU600" i="7949" s="1"/>
  <c r="DV600" i="7949" s="1"/>
  <c r="DR697" i="7949"/>
  <c r="DR789" i="7949"/>
  <c r="DL782" i="7949"/>
  <c r="DN782" i="7949" s="1"/>
  <c r="DP782" i="7949" s="1"/>
  <c r="DT782" i="7949" s="1"/>
  <c r="DU782" i="7949" s="1"/>
  <c r="DV782" i="7949" s="1"/>
  <c r="DR605" i="7949"/>
  <c r="DL599" i="7949"/>
  <c r="DN599" i="7949" s="1"/>
  <c r="DP599" i="7949" s="1"/>
  <c r="DT599" i="7949" s="1"/>
  <c r="DU599" i="7949" s="1"/>
  <c r="DV599" i="7949" s="1"/>
  <c r="DR698" i="7949"/>
  <c r="DL596" i="7949"/>
  <c r="DN596" i="7949" s="1"/>
  <c r="DP596" i="7949" s="1"/>
  <c r="DT596" i="7949" s="1"/>
  <c r="DU596" i="7949" s="1"/>
  <c r="DV596" i="7949" s="1"/>
  <c r="DR696" i="7949"/>
  <c r="DR695" i="7949"/>
  <c r="DR790" i="7949"/>
  <c r="DR694" i="7949"/>
  <c r="DL597" i="7949"/>
  <c r="DN597" i="7949" s="1"/>
  <c r="DP597" i="7949" s="1"/>
  <c r="DT597" i="7949" s="1"/>
  <c r="DU597" i="7949" s="1"/>
  <c r="DV597" i="7949" s="1"/>
  <c r="DL783" i="7949"/>
  <c r="DN783" i="7949" s="1"/>
  <c r="DP783" i="7949" s="1"/>
  <c r="DT783" i="7949" s="1"/>
  <c r="DU783" i="7949" s="1"/>
  <c r="DV783" i="7949" s="1"/>
  <c r="DL784" i="7949"/>
  <c r="DN784" i="7949" s="1"/>
  <c r="DP784" i="7949" s="1"/>
  <c r="DT784" i="7949" s="1"/>
  <c r="DU784" i="7949" s="1"/>
  <c r="DV784" i="7949" s="1"/>
  <c r="DR788" i="7949"/>
  <c r="DR786" i="7949"/>
  <c r="DL780" i="7949"/>
  <c r="DN780" i="7949" s="1"/>
  <c r="DP780" i="7949" s="1"/>
  <c r="DT780" i="7949" s="1"/>
  <c r="DU780" i="7949" s="1"/>
  <c r="DV780" i="7949" s="1"/>
  <c r="DR787" i="7949"/>
  <c r="DL781" i="7949"/>
  <c r="DN781" i="7949" s="1"/>
  <c r="DP781" i="7949" s="1"/>
  <c r="DT781" i="7949" s="1"/>
  <c r="DU781" i="7949" s="1"/>
  <c r="DV781" i="7949" s="1"/>
  <c r="DQ698" i="7949"/>
  <c r="DS605" i="7949" l="1"/>
  <c r="DS695" i="7949"/>
  <c r="DS697" i="7949"/>
  <c r="DS790" i="7949"/>
  <c r="DS602" i="7949"/>
  <c r="DS788" i="7949"/>
  <c r="DS789" i="7949"/>
  <c r="DS606" i="7949"/>
  <c r="DS786" i="7949"/>
  <c r="DS787" i="7949"/>
  <c r="DS696" i="7949"/>
  <c r="DS694" i="7949"/>
  <c r="DS604" i="7949"/>
  <c r="DS698" i="7949"/>
  <c r="DS603" i="7949"/>
</calcChain>
</file>

<file path=xl/sharedStrings.xml><?xml version="1.0" encoding="utf-8"?>
<sst xmlns="http://schemas.openxmlformats.org/spreadsheetml/2006/main" count="5942" uniqueCount="574">
  <si>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</si>
  <si>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</si>
  <si>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</si>
  <si>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</si>
  <si>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</si>
  <si>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</si>
  <si>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</si>
  <si>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</si>
  <si>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</si>
  <si>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</si>
  <si>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</si>
  <si>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</si>
  <si>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</si>
  <si>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</si>
  <si>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</si>
  <si>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</si>
  <si>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</si>
  <si>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</si>
  <si>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</si>
  <si>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</si>
  <si>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</si>
  <si>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</si>
  <si>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</si>
  <si>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</si>
  <si>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</si>
  <si>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</si>
  <si>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</si>
  <si>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</si>
  <si>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</si>
  <si>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</si>
  <si>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</si>
  <si>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</si>
  <si>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</si>
  <si>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</si>
  <si>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</si>
  <si>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</si>
  <si>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</si>
  <si>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</si>
  <si>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</si>
  <si>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</si>
  <si>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</si>
  <si>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</si>
  <si>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</si>
  <si>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</si>
  <si>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</si>
  <si>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</si>
  <si>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</si>
  <si>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</si>
  <si>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</si>
  <si>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</si>
  <si>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</si>
  <si>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</si>
  <si>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</si>
  <si>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</si>
  <si>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</si>
  <si>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</si>
  <si>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</si>
  <si>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</si>
  <si>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</si>
  <si>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</si>
  <si>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</si>
  <si>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</si>
  <si>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</si>
  <si>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</si>
  <si>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</si>
  <si>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</si>
  <si>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</si>
  <si>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</si>
  <si>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</si>
  <si>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</si>
  <si>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</si>
  <si>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</si>
  <si>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</si>
  <si>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</si>
  <si>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</si>
  <si>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</si>
  <si>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</si>
  <si>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</si>
  <si>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</si>
  <si>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</si>
  <si>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</si>
  <si>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</si>
  <si>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</si>
  <si>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</si>
  <si>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</si>
  <si>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</si>
  <si>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</si>
  <si>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</si>
  <si>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</si>
  <si>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</si>
  <si>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</si>
  <si>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</si>
  <si>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</si>
  <si>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</si>
  <si>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</si>
  <si>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</si>
  <si>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</si>
  <si>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</si>
  <si>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</si>
  <si>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</si>
  <si>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</si>
  <si>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</si>
  <si>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</si>
  <si>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</si>
  <si>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</si>
  <si>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</si>
  <si>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</si>
  <si>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</si>
  <si>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</si>
  <si>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</si>
  <si>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</si>
  <si>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</si>
  <si>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</si>
  <si>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</si>
  <si>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</si>
  <si>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</si>
  <si>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</si>
  <si>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</si>
  <si>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</si>
  <si>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</si>
  <si>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</si>
  <si>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</si>
  <si>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</si>
  <si>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</si>
  <si>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</si>
  <si>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</si>
  <si>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</si>
  <si>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</si>
  <si>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</si>
  <si>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</si>
  <si>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</si>
  <si>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</si>
  <si>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</si>
  <si>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</si>
  <si>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</si>
  <si>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</si>
  <si>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</si>
  <si>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</si>
  <si>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</si>
  <si>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</si>
  <si>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</si>
  <si>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</si>
  <si>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</si>
  <si>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</si>
  <si>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</si>
  <si>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</si>
  <si>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</si>
  <si>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</si>
  <si>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</si>
  <si>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</si>
  <si>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</si>
  <si>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</si>
  <si>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</si>
  <si>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</si>
  <si>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</si>
  <si>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</si>
  <si>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</si>
  <si>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</si>
  <si>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</si>
  <si>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</si>
  <si>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</si>
  <si>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</si>
  <si>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</si>
  <si>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</si>
  <si>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</si>
  <si>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</si>
  <si>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</si>
  <si>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</si>
  <si>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</si>
  <si>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</si>
  <si>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</si>
  <si>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</si>
  <si>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</si>
  <si>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</si>
  <si>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</si>
  <si>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</si>
  <si>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</si>
  <si>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</si>
  <si>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</si>
  <si>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</si>
  <si>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</si>
  <si>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</si>
  <si>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</si>
  <si>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</si>
  <si>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</si>
  <si>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</si>
  <si>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</si>
  <si>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</si>
  <si>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</si>
  <si>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</si>
  <si>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</si>
  <si>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</si>
  <si>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</si>
  <si>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</si>
  <si>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</si>
  <si>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</si>
  <si>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</si>
  <si>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</si>
  <si>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</si>
  <si>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</si>
  <si>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</si>
  <si>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</si>
  <si>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</si>
  <si>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</si>
  <si>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</si>
  <si>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</si>
  <si>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</si>
  <si>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</si>
  <si>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</si>
  <si>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</si>
  <si>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</si>
  <si>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</si>
  <si>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</si>
  <si>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</si>
  <si>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</si>
  <si>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</si>
  <si>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</si>
  <si>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</si>
  <si>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</si>
  <si>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</si>
  <si>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</si>
  <si>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</si>
  <si>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</si>
  <si>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</si>
  <si>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</si>
  <si>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</si>
  <si>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</si>
  <si>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</si>
  <si>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</si>
  <si>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</si>
  <si>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</si>
  <si>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</si>
  <si>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</si>
  <si>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</si>
  <si>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</si>
  <si>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</si>
  <si>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</si>
  <si>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</si>
  <si>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</si>
  <si>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</si>
  <si>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</si>
  <si>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</si>
  <si>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</si>
  <si>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</si>
  <si>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</si>
  <si>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</si>
  <si>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</si>
  <si>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</si>
  <si>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</si>
  <si>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</si>
  <si>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</si>
  <si>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</si>
  <si>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</si>
  <si>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</si>
  <si>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</si>
  <si>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</si>
  <si>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</si>
  <si>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</si>
  <si>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</si>
  <si>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</si>
  <si>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</si>
  <si>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</si>
  <si>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</si>
  <si>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</si>
  <si>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</si>
  <si>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</si>
  <si>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</si>
  <si>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</si>
  <si>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</si>
  <si>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</si>
  <si>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</si>
  <si>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</si>
  <si>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</si>
  <si>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</si>
  <si>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</si>
  <si>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</si>
  <si>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</si>
  <si>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</si>
  <si>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</si>
  <si>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</si>
  <si>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</si>
  <si>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</si>
  <si>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</si>
  <si>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</si>
  <si>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</si>
  <si>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</si>
  <si>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</si>
  <si>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</si>
  <si>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</si>
  <si>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</si>
  <si>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</si>
  <si>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</si>
  <si>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</si>
  <si>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</si>
  <si>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</si>
  <si>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</si>
  <si>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</si>
  <si>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</si>
  <si>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</si>
  <si>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</si>
  <si>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</si>
  <si>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</si>
  <si>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</si>
  <si>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</si>
  <si>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</si>
  <si>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</si>
  <si>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</si>
  <si>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</si>
  <si>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</si>
  <si>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</si>
  <si>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</si>
  <si>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</si>
  <si>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</si>
  <si>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</si>
  <si>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</si>
  <si>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</si>
  <si>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</si>
  <si>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</si>
  <si>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</si>
  <si>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</si>
  <si>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</si>
  <si>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</si>
  <si>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</si>
  <si>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</si>
  <si>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</si>
  <si>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</si>
  <si>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</si>
  <si>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</si>
  <si>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</si>
  <si>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</si>
  <si>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</si>
  <si>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</si>
  <si>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</si>
  <si>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</si>
  <si>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</si>
  <si>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</si>
  <si>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</si>
  <si>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</si>
  <si>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</si>
  <si>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</si>
  <si>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</si>
  <si>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</si>
  <si>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</si>
  <si>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</si>
  <si>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</si>
  <si>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</si>
  <si>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</si>
  <si>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</si>
  <si>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</si>
  <si>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</si>
  <si>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</si>
  <si>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</si>
  <si>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</si>
  <si>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</si>
  <si>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</si>
  <si>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</si>
  <si>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</si>
  <si>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</si>
  <si>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</si>
  <si>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</si>
  <si>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</si>
  <si>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</si>
  <si>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</si>
  <si>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</si>
  <si>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</si>
  <si>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</si>
  <si>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</si>
  <si>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</si>
  <si>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</si>
  <si>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</si>
  <si>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</si>
  <si>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</si>
  <si>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</si>
  <si>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</si>
  <si>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</si>
  <si>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</si>
  <si>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</si>
  <si>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</si>
  <si>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</si>
  <si>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</si>
  <si>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</si>
  <si>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</si>
  <si>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</si>
  <si>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</si>
  <si>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</si>
  <si>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</si>
  <si>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</si>
  <si>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</si>
  <si>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</si>
  <si>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</si>
  <si>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</si>
  <si>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</si>
  <si>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</si>
  <si>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</si>
  <si>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</si>
  <si>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</si>
  <si>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</si>
  <si>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</si>
  <si>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</si>
  <si>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</si>
  <si>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</si>
  <si>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</si>
  <si>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</si>
  <si>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</si>
  <si>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</si>
  <si>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</si>
  <si>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</si>
  <si>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</si>
  <si>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</si>
  <si>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</si>
  <si>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</si>
  <si>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</si>
  <si>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</si>
  <si>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</si>
  <si>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</si>
  <si>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</si>
  <si>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</si>
  <si>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</si>
  <si>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</si>
  <si>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</si>
  <si>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</si>
  <si>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</si>
  <si>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</si>
  <si>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</si>
  <si>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</si>
  <si>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</si>
  <si>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</si>
  <si>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</si>
  <si>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</si>
  <si>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</si>
  <si>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</si>
  <si>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</si>
  <si>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</si>
  <si>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</si>
  <si>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</si>
  <si>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</si>
  <si>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</si>
  <si>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</si>
  <si>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</si>
  <si>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</si>
  <si>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</si>
  <si>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</si>
  <si>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</si>
  <si>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</si>
  <si>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</si>
  <si>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</si>
  <si>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</si>
  <si>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</si>
  <si>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</si>
  <si>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</si>
  <si>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</si>
  <si>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</si>
  <si>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</si>
  <si>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</si>
  <si>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</si>
  <si>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</si>
  <si>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xml:space="preserve">FC HALY </t>
  </si>
  <si>
    <t>+ 36 30 628 4593</t>
  </si>
  <si>
    <t>+ 36 30 822 6404</t>
  </si>
  <si>
    <t>Rákosi Gábor</t>
  </si>
  <si>
    <t>+ 36 20 935 3530</t>
  </si>
  <si>
    <t>rakocarauto@gmail.com</t>
  </si>
  <si>
    <t>+36 20 359 7408</t>
  </si>
  <si>
    <t>Gyurka Szilárd - gyworks.mailbox@gmail.com</t>
  </si>
  <si>
    <t>Király János</t>
  </si>
  <si>
    <t>+36 30 567 2669</t>
  </si>
  <si>
    <t>Kaszás György</t>
  </si>
  <si>
    <t>+ 36 30 302 1280</t>
  </si>
  <si>
    <t>kaszas.gyorgy8@gmail.com</t>
  </si>
  <si>
    <t>Bika Zalán</t>
  </si>
  <si>
    <t>Sipos Adrián</t>
  </si>
  <si>
    <t>Lehner Adrián</t>
  </si>
  <si>
    <t>Gerecs Roland</t>
  </si>
  <si>
    <t>HZSE Ludovika 1</t>
  </si>
  <si>
    <t>HZSE Ludovika 2</t>
  </si>
  <si>
    <t>FC HALY</t>
  </si>
  <si>
    <t>HZSE Ludovika 1.</t>
  </si>
  <si>
    <t>HZSE Ludovika 2.</t>
  </si>
  <si>
    <t>+ 36 20 494 5224</t>
  </si>
  <si>
    <t>+36 70 366 7366</t>
  </si>
  <si>
    <t>zalanbika@gmail.com</t>
  </si>
  <si>
    <t>rolandgerecs@gmail.com</t>
  </si>
  <si>
    <t>Mezszín: zöld, váltószín: fehér</t>
  </si>
  <si>
    <t>Mezszín: khaki, váltószín: nincs</t>
  </si>
  <si>
    <t>Mezszín: bordó, váltószín: sárga</t>
  </si>
  <si>
    <t>Mezszín: piros, váltószín: fekete</t>
  </si>
  <si>
    <t xml:space="preserve">Mezszín: világos kék, váltószín: fehér  </t>
  </si>
  <si>
    <t>Mezszín: piros-fekete csíkos, váltószín: nincs</t>
  </si>
  <si>
    <t>Mezszín: bordó, váltószín: fehér, sárga, kék</t>
  </si>
  <si>
    <t>kiralyjanos@mil.hu</t>
  </si>
  <si>
    <t>Horváth János</t>
  </si>
  <si>
    <t>Nemes Zoltán</t>
  </si>
  <si>
    <t>Török János</t>
  </si>
  <si>
    <t>Horváth Tamás</t>
  </si>
  <si>
    <t>Czellár Imre</t>
  </si>
  <si>
    <t>Revák Sándor</t>
  </si>
  <si>
    <t>Szalóczy János</t>
  </si>
  <si>
    <t xml:space="preserve">Baran János </t>
  </si>
  <si>
    <t>Domokos László</t>
  </si>
  <si>
    <t>Holubák Tamás</t>
  </si>
  <si>
    <t>Papp Zoltán</t>
  </si>
  <si>
    <t>Horváth László</t>
  </si>
  <si>
    <t>Lénárt László</t>
  </si>
  <si>
    <t>Suta Máté</t>
  </si>
  <si>
    <t>Nagy Attila</t>
  </si>
  <si>
    <t>Illés Péter</t>
  </si>
  <si>
    <t>Devecser Zsolt</t>
  </si>
  <si>
    <t>Hornyák Endre</t>
  </si>
  <si>
    <t>dr. Horváth Gergely</t>
  </si>
  <si>
    <t>Kelemen Bence</t>
  </si>
  <si>
    <t>Molnár Péter</t>
  </si>
  <si>
    <t>Radeczki Gergő</t>
  </si>
  <si>
    <t>Szabó Lajos</t>
  </si>
  <si>
    <t>Szaulik György</t>
  </si>
  <si>
    <t>Tóth Gábor</t>
  </si>
  <si>
    <t>Tóth Krisztián</t>
  </si>
  <si>
    <t>Tarnóczi Ádám</t>
  </si>
  <si>
    <t>Aulechla Adrián</t>
  </si>
  <si>
    <t>Komócsin László</t>
  </si>
  <si>
    <t>Mérten Ferenc</t>
  </si>
  <si>
    <t>Tomaschof Soma</t>
  </si>
  <si>
    <t>Horváth Krisztián</t>
  </si>
  <si>
    <t>Gór Lóránd</t>
  </si>
  <si>
    <t>Szeitz Tamás</t>
  </si>
  <si>
    <t>Móricz Richárd</t>
  </si>
  <si>
    <t>Gerák Tibor</t>
  </si>
  <si>
    <t>Tóth Tamás</t>
  </si>
  <si>
    <t>Antal Márton</t>
  </si>
  <si>
    <t>Demkovics Gábor</t>
  </si>
  <si>
    <t>Csapó Tamás</t>
  </si>
  <si>
    <t>Csupor Csaba Jácint</t>
  </si>
  <si>
    <t>Filótás Kristóf</t>
  </si>
  <si>
    <t>Gál Sebestyén</t>
  </si>
  <si>
    <t>Sajdik Áron</t>
  </si>
  <si>
    <t>Gombos Dániel</t>
  </si>
  <si>
    <t>Mencsik Dániel</t>
  </si>
  <si>
    <t>Avramucz Dániel</t>
  </si>
  <si>
    <t>Bósa Boldizsár</t>
  </si>
  <si>
    <t>Révész Csaba</t>
  </si>
  <si>
    <t>Rédl András Vilmos</t>
  </si>
  <si>
    <t>Czapkó Ármin</t>
  </si>
  <si>
    <t>Hajdú Sándor</t>
  </si>
  <si>
    <t>Nagy Ádám</t>
  </si>
  <si>
    <t>Kiss Márk lászló</t>
  </si>
  <si>
    <t>Varga Dávid Sándor</t>
  </si>
  <si>
    <t>Kocsis László</t>
  </si>
  <si>
    <t>Kanicsár Krisztián</t>
  </si>
  <si>
    <t>Vadász Levente</t>
  </si>
  <si>
    <t>Szikszai Dávid</t>
  </si>
  <si>
    <t>Bodor Gyula</t>
  </si>
  <si>
    <t>Molnár Roland</t>
  </si>
  <si>
    <t>Tóth Barnabás Ádám</t>
  </si>
  <si>
    <t>Jámbrik Norbert Béla</t>
  </si>
  <si>
    <t>Geiner Zoltán</t>
  </si>
  <si>
    <t>Keresztesi Zoltán</t>
  </si>
  <si>
    <t>Kovács Attila</t>
  </si>
  <si>
    <t>Cserni Ádám</t>
  </si>
  <si>
    <t>Békési Roland</t>
  </si>
  <si>
    <t>Orosz Balázs</t>
  </si>
  <si>
    <t>Rákosi Márk</t>
  </si>
  <si>
    <t>Tótika Béla</t>
  </si>
  <si>
    <t>Szűcs Richárd</t>
  </si>
  <si>
    <t>Németh Balázs</t>
  </si>
  <si>
    <t>Elek Richárd</t>
  </si>
  <si>
    <t>Kun Gazda Balázs</t>
  </si>
  <si>
    <t>Papp László</t>
  </si>
  <si>
    <t>Serb Zoltán</t>
  </si>
  <si>
    <t>Hofekker József</t>
  </si>
  <si>
    <t>Hangya Gábor</t>
  </si>
  <si>
    <t>Karászi Olivér</t>
  </si>
  <si>
    <t>Kovács Tamás</t>
  </si>
  <si>
    <t>Harmath Zsolt</t>
  </si>
  <si>
    <t>Szilágyi Balázs</t>
  </si>
  <si>
    <t>Ács János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</si>
</sst>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right style="thin">
        <color indexed="22"/>
      </right>
      <top style="thin">
        <color indexed="64"/>
      </top>
      <bottom style="thin">
        <color indexed="64"/>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79">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6" xfId="0" applyFont="1" applyBorder="1" applyAlignment="1" applyProtection="1">
      <alignment horizontal="center"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0" fontId="32" fillId="23" borderId="0" xfId="0" applyFont="1" applyFill="1" applyAlignment="1" applyProtection="1">
      <alignment horizontal="center"/>
      <protection hidden="1"/>
    </xf>
    <xf numFmtId="172" fontId="40" fillId="0" borderId="9" xfId="0" applyNumberFormat="1" applyFont="1" applyBorder="1" applyAlignment="1" applyProtection="1">
      <alignment horizontal="left" vertical="center"/>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56" fillId="0" borderId="24" xfId="0" applyFont="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3"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Gszer!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mailto:gymm@mailbox.hu?subject=Eredm&#233;nyk&#246;vet&#337;%20t&#225;bl&#225;zat" TargetMode="External"/><Relationship Id="rId33"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ASZ!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image" Target="../media/image4.png"/><Relationship Id="rId32" Type="http://schemas.openxmlformats.org/officeDocument/2006/relationships/hyperlink" Target="#Kedvenc!A1"/><Relationship Id="rId37" Type="http://schemas.openxmlformats.org/officeDocument/2006/relationships/hyperlink" Target="#Fot&#243;k!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S&#250;g&#243;!A1"/><Relationship Id="rId36" Type="http://schemas.openxmlformats.org/officeDocument/2006/relationships/hyperlink" Target="#Ki&#237;r&#225;s!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ASZTAB!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image" Target="../media/image6.png"/><Relationship Id="rId30" Type="http://schemas.openxmlformats.org/officeDocument/2006/relationships/hyperlink" Target="#Glis!A1"/><Relationship Id="rId35" Type="http://schemas.openxmlformats.org/officeDocument/2006/relationships/hyperlink" Target="#Kapcsolat!A1"/></Relationships>
</file>

<file path=xl/drawings/_rels/drawing2.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3.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5.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6.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7.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image" Target="../media/image4.png"/><Relationship Id="rId21" Type="http://schemas.openxmlformats.org/officeDocument/2006/relationships/image" Target="../media/image11.pn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image" Target="../media/image3.png"/><Relationship Id="rId16" Type="http://schemas.openxmlformats.org/officeDocument/2006/relationships/hyperlink" Target="#Fot&#243;k!A1"/><Relationship Id="rId20" Type="http://schemas.openxmlformats.org/officeDocument/2006/relationships/image" Target="../media/image10.png"/><Relationship Id="rId29" Type="http://schemas.openxmlformats.org/officeDocument/2006/relationships/image" Target="../media/image19.png"/><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Ki&#237;r&#225;s!A1"/><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hyperlink" Target="#ASZTAB!A1"/><Relationship Id="rId19" Type="http://schemas.openxmlformats.org/officeDocument/2006/relationships/image" Target="../media/image9.png"/><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0.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1.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2" name="Csoportba foglalás 1">
          <a:extLst>
            <a:ext uri="{FF2B5EF4-FFF2-40B4-BE49-F238E27FC236}">
              <a16:creationId xmlns:a16="http://schemas.microsoft.com/office/drawing/2014/main" id="{00000000-0008-0000-0000-000002000000}"/>
            </a:ext>
          </a:extLst>
        </xdr:cNvPr>
        <xdr:cNvGrpSpPr/>
      </xdr:nvGrpSpPr>
      <xdr:grpSpPr>
        <a:xfrm>
          <a:off x="8267700" y="495300"/>
          <a:ext cx="358140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9" name="Csoportba foglalás 3">
          <a:extLst>
            <a:ext uri="{FF2B5EF4-FFF2-40B4-BE49-F238E27FC236}">
              <a16:creationId xmlns:a16="http://schemas.microsoft.com/office/drawing/2014/main" id="{00000000-0008-0000-0000-000003100000}"/>
            </a:ext>
          </a:extLst>
        </xdr:cNvPr>
        <xdr:cNvGrpSpPr>
          <a:grpSpLocks/>
        </xdr:cNvGrpSpPr>
      </xdr:nvGrpSpPr>
      <xdr:grpSpPr bwMode="auto">
        <a:xfrm>
          <a:off x="0" y="0"/>
          <a:ext cx="12011025" cy="485775"/>
          <a:chOff x="0" y="0"/>
          <a:chExt cx="12011025" cy="485775"/>
        </a:xfrm>
      </xdr:grpSpPr>
      <xdr:pic>
        <xdr:nvPicPr>
          <xdr:cNvPr id="4100" name="Picture 1567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1" name="Picture 1986">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2" name="Kép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3" name="Group 1973">
            <a:hlinkClick xmlns:r="http://schemas.openxmlformats.org/officeDocument/2006/relationships" r:id="rId25" tooltip="Mail to Gyworks"/>
            <a:extLst>
              <a:ext uri="{FF2B5EF4-FFF2-40B4-BE49-F238E27FC236}">
                <a16:creationId xmlns:a16="http://schemas.microsoft.com/office/drawing/2014/main" id="{00000000-0008-0000-0000-000007100000}"/>
              </a:ext>
            </a:extLst>
          </xdr:cNvPr>
          <xdr:cNvGrpSpPr>
            <a:grpSpLocks/>
          </xdr:cNvGrpSpPr>
        </xdr:nvGrpSpPr>
        <xdr:grpSpPr bwMode="auto">
          <a:xfrm>
            <a:off x="6229350" y="104775"/>
            <a:ext cx="466725" cy="323850"/>
            <a:chOff x="356" y="11"/>
            <a:chExt cx="49" cy="34"/>
          </a:xfrm>
        </xdr:grpSpPr>
        <xdr:grpSp>
          <xdr:nvGrpSpPr>
            <xdr:cNvPr id="4117" name="Group 1974">
              <a:extLst>
                <a:ext uri="{FF2B5EF4-FFF2-40B4-BE49-F238E27FC236}">
                  <a16:creationId xmlns:a16="http://schemas.microsoft.com/office/drawing/2014/main" id="{00000000-0008-0000-0000-000015100000}"/>
                </a:ext>
              </a:extLst>
            </xdr:cNvPr>
            <xdr:cNvGrpSpPr>
              <a:grpSpLocks/>
            </xdr:cNvGrpSpPr>
          </xdr:nvGrpSpPr>
          <xdr:grpSpPr bwMode="auto">
            <a:xfrm>
              <a:off x="361" y="11"/>
              <a:ext cx="44" cy="18"/>
              <a:chOff x="148" y="352"/>
              <a:chExt cx="44" cy="18"/>
            </a:xfrm>
          </xdr:grpSpPr>
          <xdr:grpSp>
            <xdr:nvGrpSpPr>
              <xdr:cNvPr id="4119" name="Group 1975">
                <a:extLst>
                  <a:ext uri="{FF2B5EF4-FFF2-40B4-BE49-F238E27FC236}">
                    <a16:creationId xmlns:a16="http://schemas.microsoft.com/office/drawing/2014/main" id="{00000000-0008-0000-0000-000017100000}"/>
                  </a:ext>
                </a:extLst>
              </xdr:cNvPr>
              <xdr:cNvGrpSpPr>
                <a:grpSpLocks noChangeAspect="1"/>
              </xdr:cNvGrpSpPr>
            </xdr:nvGrpSpPr>
            <xdr:grpSpPr bwMode="auto">
              <a:xfrm>
                <a:off x="148" y="352"/>
                <a:ext cx="14" cy="16"/>
                <a:chOff x="846" y="38"/>
                <a:chExt cx="28" cy="32"/>
              </a:xfrm>
            </xdr:grpSpPr>
            <xdr:sp macro="" textlink="">
              <xdr:nvSpPr>
                <xdr:cNvPr id="4122" name="Line 1976">
                  <a:extLst>
                    <a:ext uri="{FF2B5EF4-FFF2-40B4-BE49-F238E27FC236}">
                      <a16:creationId xmlns:a16="http://schemas.microsoft.com/office/drawing/2014/main" id="{00000000-0008-0000-0000-00001A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3" name="Arc 1977">
                  <a:extLst>
                    <a:ext uri="{FF2B5EF4-FFF2-40B4-BE49-F238E27FC236}">
                      <a16:creationId xmlns:a16="http://schemas.microsoft.com/office/drawing/2014/main" id="{00000000-0008-0000-0000-00001B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4" name="Line 1978">
                  <a:extLst>
                    <a:ext uri="{FF2B5EF4-FFF2-40B4-BE49-F238E27FC236}">
                      <a16:creationId xmlns:a16="http://schemas.microsoft.com/office/drawing/2014/main" id="{00000000-0008-0000-0000-00001C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4104" name="Picture 1983">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5" name="Picture 1984">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6" name="Group 15680">
            <a:extLst>
              <a:ext uri="{FF2B5EF4-FFF2-40B4-BE49-F238E27FC236}">
                <a16:creationId xmlns:a16="http://schemas.microsoft.com/office/drawing/2014/main" id="{00000000-0008-0000-0000-00000A100000}"/>
              </a:ext>
            </a:extLst>
          </xdr:cNvPr>
          <xdr:cNvGrpSpPr>
            <a:grpSpLocks/>
          </xdr:cNvGrpSpPr>
        </xdr:nvGrpSpPr>
        <xdr:grpSpPr bwMode="auto">
          <a:xfrm>
            <a:off x="6877050" y="38100"/>
            <a:ext cx="5086350" cy="400050"/>
            <a:chOff x="499" y="4"/>
            <a:chExt cx="534" cy="42"/>
          </a:xfrm>
        </xdr:grpSpPr>
        <xdr:sp macro="" textlink="">
          <xdr:nvSpPr>
            <xdr:cNvPr id="4107" name="AutoShape 1988">
              <a:hlinkClick xmlns:r="http://schemas.openxmlformats.org/officeDocument/2006/relationships" r:id="rId28" tooltip="Használati ismertető"/>
              <a:extLst>
                <a:ext uri="{FF2B5EF4-FFF2-40B4-BE49-F238E27FC236}">
                  <a16:creationId xmlns:a16="http://schemas.microsoft.com/office/drawing/2014/main" id="{00000000-0008-0000-0000-00000B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29"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0"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1"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2"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3"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4"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35"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36"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6" name="AutoShape 1997">
              <a:hlinkClick xmlns:r="http://schemas.openxmlformats.org/officeDocument/2006/relationships" r:id="rId37" tooltip="Fényképek"/>
              <a:extLst>
                <a:ext uri="{FF2B5EF4-FFF2-40B4-BE49-F238E27FC236}">
                  <a16:creationId xmlns:a16="http://schemas.microsoft.com/office/drawing/2014/main" id="{00000000-0008-0000-0000-0000141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1920240"/>
          <a:ext cx="2990850" cy="66294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2952750"/>
          <a:ext cx="2990850" cy="668655"/>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0" name="Picture 1986">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1" name="Kép 2">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2" name="Group 1973">
            <a:hlinkClick xmlns:r="http://schemas.openxmlformats.org/officeDocument/2006/relationships" r:id="rId4" tooltip="Mail to Gyworks"/>
            <a:extLst>
              <a:ext uri="{FF2B5EF4-FFF2-40B4-BE49-F238E27FC236}">
                <a16:creationId xmlns:a16="http://schemas.microsoft.com/office/drawing/2014/main" id="{00000000-0008-0000-0100-0000DA090000}"/>
              </a:ext>
            </a:extLst>
          </xdr:cNvPr>
          <xdr:cNvGrpSpPr>
            <a:grpSpLocks/>
          </xdr:cNvGrpSpPr>
        </xdr:nvGrpSpPr>
        <xdr:grpSpPr bwMode="auto">
          <a:xfrm>
            <a:off x="6229350" y="104775"/>
            <a:ext cx="466725" cy="323850"/>
            <a:chOff x="356" y="11"/>
            <a:chExt cx="49" cy="34"/>
          </a:xfrm>
        </xdr:grpSpPr>
        <xdr:grpSp>
          <xdr:nvGrpSpPr>
            <xdr:cNvPr id="2523" name="Group 1974">
              <a:extLst>
                <a:ext uri="{FF2B5EF4-FFF2-40B4-BE49-F238E27FC236}">
                  <a16:creationId xmlns:a16="http://schemas.microsoft.com/office/drawing/2014/main" id="{00000000-0008-0000-0100-0000DB090000}"/>
                </a:ext>
              </a:extLst>
            </xdr:cNvPr>
            <xdr:cNvGrpSpPr>
              <a:grpSpLocks/>
            </xdr:cNvGrpSpPr>
          </xdr:nvGrpSpPr>
          <xdr:grpSpPr bwMode="auto">
            <a:xfrm>
              <a:off x="361" y="11"/>
              <a:ext cx="44" cy="18"/>
              <a:chOff x="148" y="352"/>
              <a:chExt cx="44" cy="18"/>
            </a:xfrm>
          </xdr:grpSpPr>
          <xdr:grpSp>
            <xdr:nvGrpSpPr>
              <xdr:cNvPr id="2524" name="Group 1975">
                <a:extLst>
                  <a:ext uri="{FF2B5EF4-FFF2-40B4-BE49-F238E27FC236}">
                    <a16:creationId xmlns:a16="http://schemas.microsoft.com/office/drawing/2014/main" id="{00000000-0008-0000-0100-0000DC090000}"/>
                  </a:ext>
                </a:extLst>
              </xdr:cNvPr>
              <xdr:cNvGrpSpPr>
                <a:grpSpLocks noChangeAspect="1"/>
              </xdr:cNvGrpSpPr>
            </xdr:nvGrpSpPr>
            <xdr:grpSpPr bwMode="auto">
              <a:xfrm>
                <a:off x="148" y="352"/>
                <a:ext cx="14" cy="16"/>
                <a:chOff x="846" y="38"/>
                <a:chExt cx="28" cy="32"/>
              </a:xfrm>
            </xdr:grpSpPr>
            <xdr:sp macro="" textlink="">
              <xdr:nvSpPr>
                <xdr:cNvPr id="2525" name="Line 1976">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6" name="Arc 1977">
                  <a:extLst>
                    <a:ext uri="{FF2B5EF4-FFF2-40B4-BE49-F238E27FC236}">
                      <a16:creationId xmlns:a16="http://schemas.microsoft.com/office/drawing/2014/main" id="{00000000-0008-0000-0100-0000DE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7" name="Line 1978">
                  <a:extLst>
                    <a:ext uri="{FF2B5EF4-FFF2-40B4-BE49-F238E27FC236}">
                      <a16:creationId xmlns:a16="http://schemas.microsoft.com/office/drawing/2014/main" id="{00000000-0008-0000-0100-0000DF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31" name="Picture 1983">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2" name="Picture 1984">
            <a:extLst>
              <a:ext uri="{FF2B5EF4-FFF2-40B4-BE49-F238E27FC236}">
                <a16:creationId xmlns:a16="http://schemas.microsoft.com/office/drawing/2014/main" id="{00000000-0008-0000-0100-0000E40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3" name="Group 15680">
            <a:extLst>
              <a:ext uri="{FF2B5EF4-FFF2-40B4-BE49-F238E27FC236}">
                <a16:creationId xmlns:a16="http://schemas.microsoft.com/office/drawing/2014/main" id="{00000000-0008-0000-0100-0000E5090000}"/>
              </a:ext>
            </a:extLst>
          </xdr:cNvPr>
          <xdr:cNvGrpSpPr>
            <a:grpSpLocks/>
          </xdr:cNvGrpSpPr>
        </xdr:nvGrpSpPr>
        <xdr:grpSpPr bwMode="auto">
          <a:xfrm>
            <a:off x="6877050" y="38100"/>
            <a:ext cx="5086350" cy="400050"/>
            <a:chOff x="499" y="4"/>
            <a:chExt cx="534" cy="42"/>
          </a:xfrm>
        </xdr:grpSpPr>
        <xdr:sp macro="" textlink="">
          <xdr:nvSpPr>
            <xdr:cNvPr id="2534" name="AutoShape 1988">
              <a:hlinkClick xmlns:r="http://schemas.openxmlformats.org/officeDocument/2006/relationships" r:id="rId7" tooltip="Használati ismertető"/>
              <a:extLst>
                <a:ext uri="{FF2B5EF4-FFF2-40B4-BE49-F238E27FC236}">
                  <a16:creationId xmlns:a16="http://schemas.microsoft.com/office/drawing/2014/main" id="{00000000-0008-0000-0100-0000E6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5" name="AutoShape 1989">
              <a:hlinkClick xmlns:r="http://schemas.openxmlformats.org/officeDocument/2006/relationships" r:id="rId8" tooltip="Sorsolás és eredmények"/>
              <a:extLst>
                <a:ext uri="{FF2B5EF4-FFF2-40B4-BE49-F238E27FC236}">
                  <a16:creationId xmlns:a16="http://schemas.microsoft.com/office/drawing/2014/main" id="{00000000-0008-0000-0100-0000E7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7" name="AutoShape 1991">
              <a:hlinkClick xmlns:r="http://schemas.openxmlformats.org/officeDocument/2006/relationships" r:id="rId10" tooltip="Tabella megtekintése"/>
              <a:extLst>
                <a:ext uri="{FF2B5EF4-FFF2-40B4-BE49-F238E27FC236}">
                  <a16:creationId xmlns:a16="http://schemas.microsoft.com/office/drawing/2014/main" id="{00000000-0008-0000-0100-0000E9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43" name="AutoShape 1997">
              <a:hlinkClick xmlns:r="http://schemas.openxmlformats.org/officeDocument/2006/relationships" r:id="rId16" tooltip="Fényképek"/>
              <a:extLst>
                <a:ext uri="{FF2B5EF4-FFF2-40B4-BE49-F238E27FC236}">
                  <a16:creationId xmlns:a16="http://schemas.microsoft.com/office/drawing/2014/main" id="{00000000-0008-0000-0100-0000EF0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 name="Picture 1986">
            <a:extLst>
              <a:ext uri="{FF2B5EF4-FFF2-40B4-BE49-F238E27FC236}">
                <a16:creationId xmlns:a16="http://schemas.microsoft.com/office/drawing/2014/main" id="{00000000-0008-0000-0200-00003106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 name="Kép 2">
            <a:extLst>
              <a:ext uri="{FF2B5EF4-FFF2-40B4-BE49-F238E27FC236}">
                <a16:creationId xmlns:a16="http://schemas.microsoft.com/office/drawing/2014/main" id="{00000000-0008-0000-0200-00003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7" name="Group 1973">
            <a:hlinkClick xmlns:r="http://schemas.openxmlformats.org/officeDocument/2006/relationships" r:id="rId4" tooltip="Mail to Gyworks"/>
            <a:extLst>
              <a:ext uri="{FF2B5EF4-FFF2-40B4-BE49-F238E27FC236}">
                <a16:creationId xmlns:a16="http://schemas.microsoft.com/office/drawing/2014/main" id="{00000000-0008-0000-0200-000033060000}"/>
              </a:ext>
            </a:extLst>
          </xdr:cNvPr>
          <xdr:cNvGrpSpPr>
            <a:grpSpLocks/>
          </xdr:cNvGrpSpPr>
        </xdr:nvGrpSpPr>
        <xdr:grpSpPr bwMode="auto">
          <a:xfrm>
            <a:off x="6229350" y="104775"/>
            <a:ext cx="466725" cy="323850"/>
            <a:chOff x="356" y="11"/>
            <a:chExt cx="49" cy="34"/>
          </a:xfrm>
        </xdr:grpSpPr>
        <xdr:grpSp>
          <xdr:nvGrpSpPr>
            <xdr:cNvPr id="1588" name="Group 1974">
              <a:extLst>
                <a:ext uri="{FF2B5EF4-FFF2-40B4-BE49-F238E27FC236}">
                  <a16:creationId xmlns:a16="http://schemas.microsoft.com/office/drawing/2014/main" id="{00000000-0008-0000-0200-000034060000}"/>
                </a:ext>
              </a:extLst>
            </xdr:cNvPr>
            <xdr:cNvGrpSpPr>
              <a:grpSpLocks/>
            </xdr:cNvGrpSpPr>
          </xdr:nvGrpSpPr>
          <xdr:grpSpPr bwMode="auto">
            <a:xfrm>
              <a:off x="361" y="11"/>
              <a:ext cx="44" cy="18"/>
              <a:chOff x="148" y="352"/>
              <a:chExt cx="44" cy="18"/>
            </a:xfrm>
          </xdr:grpSpPr>
          <xdr:grpSp>
            <xdr:nvGrpSpPr>
              <xdr:cNvPr id="1589" name="Group 1975">
                <a:extLst>
                  <a:ext uri="{FF2B5EF4-FFF2-40B4-BE49-F238E27FC236}">
                    <a16:creationId xmlns:a16="http://schemas.microsoft.com/office/drawing/2014/main" id="{00000000-0008-0000-0200-000035060000}"/>
                  </a:ext>
                </a:extLst>
              </xdr:cNvPr>
              <xdr:cNvGrpSpPr>
                <a:grpSpLocks noChangeAspect="1"/>
              </xdr:cNvGrpSpPr>
            </xdr:nvGrpSpPr>
            <xdr:grpSpPr bwMode="auto">
              <a:xfrm>
                <a:off x="148" y="352"/>
                <a:ext cx="14" cy="16"/>
                <a:chOff x="846" y="38"/>
                <a:chExt cx="28" cy="32"/>
              </a:xfrm>
            </xdr:grpSpPr>
            <xdr:sp macro="" textlink="">
              <xdr:nvSpPr>
                <xdr:cNvPr id="1590" name="Line 1976">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91" name="Arc 1977">
                  <a:extLst>
                    <a:ext uri="{FF2B5EF4-FFF2-40B4-BE49-F238E27FC236}">
                      <a16:creationId xmlns:a16="http://schemas.microsoft.com/office/drawing/2014/main" id="{00000000-0008-0000-0200-000037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2" name="Line 1978">
                  <a:extLst>
                    <a:ext uri="{FF2B5EF4-FFF2-40B4-BE49-F238E27FC236}">
                      <a16:creationId xmlns:a16="http://schemas.microsoft.com/office/drawing/2014/main" id="{00000000-0008-0000-0200-000038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1596" name="Picture 1983">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7" name="Picture 1984">
            <a:extLst>
              <a:ext uri="{FF2B5EF4-FFF2-40B4-BE49-F238E27FC236}">
                <a16:creationId xmlns:a16="http://schemas.microsoft.com/office/drawing/2014/main" id="{00000000-0008-0000-0200-00003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8" name="Group 15680">
            <a:extLst>
              <a:ext uri="{FF2B5EF4-FFF2-40B4-BE49-F238E27FC236}">
                <a16:creationId xmlns:a16="http://schemas.microsoft.com/office/drawing/2014/main" id="{00000000-0008-0000-0200-00003E060000}"/>
              </a:ext>
            </a:extLst>
          </xdr:cNvPr>
          <xdr:cNvGrpSpPr>
            <a:grpSpLocks/>
          </xdr:cNvGrpSpPr>
        </xdr:nvGrpSpPr>
        <xdr:grpSpPr bwMode="auto">
          <a:xfrm>
            <a:off x="6877050" y="38100"/>
            <a:ext cx="5086350" cy="400050"/>
            <a:chOff x="499" y="4"/>
            <a:chExt cx="534" cy="42"/>
          </a:xfrm>
        </xdr:grpSpPr>
        <xdr:sp macro="" textlink="">
          <xdr:nvSpPr>
            <xdr:cNvPr id="1599" name="AutoShape 1988">
              <a:hlinkClick xmlns:r="http://schemas.openxmlformats.org/officeDocument/2006/relationships" r:id="rId7" tooltip="Használati ismertető"/>
              <a:extLst>
                <a:ext uri="{FF2B5EF4-FFF2-40B4-BE49-F238E27FC236}">
                  <a16:creationId xmlns:a16="http://schemas.microsoft.com/office/drawing/2014/main" id="{00000000-0008-0000-0200-00003F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00" name="AutoShape 1989">
              <a:hlinkClick xmlns:r="http://schemas.openxmlformats.org/officeDocument/2006/relationships" r:id="rId8" tooltip="Sorsolás és eredmények"/>
              <a:extLst>
                <a:ext uri="{FF2B5EF4-FFF2-40B4-BE49-F238E27FC236}">
                  <a16:creationId xmlns:a16="http://schemas.microsoft.com/office/drawing/2014/main" id="{00000000-0008-0000-0200-000040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4"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200-000044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08" name="AutoShape 1997">
              <a:hlinkClick xmlns:r="http://schemas.openxmlformats.org/officeDocument/2006/relationships" r:id="rId16" tooltip="Fényképek"/>
              <a:extLst>
                <a:ext uri="{FF2B5EF4-FFF2-40B4-BE49-F238E27FC236}">
                  <a16:creationId xmlns:a16="http://schemas.microsoft.com/office/drawing/2014/main" id="{00000000-0008-0000-0200-00004806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8" name="Picture 1986">
            <a:extLst>
              <a:ext uri="{FF2B5EF4-FFF2-40B4-BE49-F238E27FC236}">
                <a16:creationId xmlns:a16="http://schemas.microsoft.com/office/drawing/2014/main" id="{00000000-0008-0000-0900-00005E5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9" name="Kép 2">
            <a:extLst>
              <a:ext uri="{FF2B5EF4-FFF2-40B4-BE49-F238E27FC236}">
                <a16:creationId xmlns:a16="http://schemas.microsoft.com/office/drawing/2014/main" id="{00000000-0008-0000-0900-00005F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80" name="Group 1973">
            <a:hlinkClick xmlns:r="http://schemas.openxmlformats.org/officeDocument/2006/relationships" r:id="rId4" tooltip="Mail to Gyworks"/>
            <a:extLst>
              <a:ext uri="{FF2B5EF4-FFF2-40B4-BE49-F238E27FC236}">
                <a16:creationId xmlns:a16="http://schemas.microsoft.com/office/drawing/2014/main" id="{00000000-0008-0000-0900-000060590000}"/>
              </a:ext>
            </a:extLst>
          </xdr:cNvPr>
          <xdr:cNvGrpSpPr>
            <a:grpSpLocks/>
          </xdr:cNvGrpSpPr>
        </xdr:nvGrpSpPr>
        <xdr:grpSpPr bwMode="auto">
          <a:xfrm>
            <a:off x="6229350" y="104775"/>
            <a:ext cx="466725" cy="323850"/>
            <a:chOff x="356" y="11"/>
            <a:chExt cx="49" cy="34"/>
          </a:xfrm>
        </xdr:grpSpPr>
        <xdr:grpSp>
          <xdr:nvGrpSpPr>
            <xdr:cNvPr id="22881" name="Group 1974">
              <a:extLst>
                <a:ext uri="{FF2B5EF4-FFF2-40B4-BE49-F238E27FC236}">
                  <a16:creationId xmlns:a16="http://schemas.microsoft.com/office/drawing/2014/main" id="{00000000-0008-0000-0900-000061590000}"/>
                </a:ext>
              </a:extLst>
            </xdr:cNvPr>
            <xdr:cNvGrpSpPr>
              <a:grpSpLocks/>
            </xdr:cNvGrpSpPr>
          </xdr:nvGrpSpPr>
          <xdr:grpSpPr bwMode="auto">
            <a:xfrm>
              <a:off x="361" y="11"/>
              <a:ext cx="44" cy="18"/>
              <a:chOff x="148" y="352"/>
              <a:chExt cx="44" cy="18"/>
            </a:xfrm>
          </xdr:grpSpPr>
          <xdr:grpSp>
            <xdr:nvGrpSpPr>
              <xdr:cNvPr id="22882" name="Group 1975">
                <a:extLst>
                  <a:ext uri="{FF2B5EF4-FFF2-40B4-BE49-F238E27FC236}">
                    <a16:creationId xmlns:a16="http://schemas.microsoft.com/office/drawing/2014/main" id="{00000000-0008-0000-0900-000062590000}"/>
                  </a:ext>
                </a:extLst>
              </xdr:cNvPr>
              <xdr:cNvGrpSpPr>
                <a:grpSpLocks noChangeAspect="1"/>
              </xdr:cNvGrpSpPr>
            </xdr:nvGrpSpPr>
            <xdr:grpSpPr bwMode="auto">
              <a:xfrm>
                <a:off x="148" y="352"/>
                <a:ext cx="14" cy="16"/>
                <a:chOff x="846" y="38"/>
                <a:chExt cx="28" cy="32"/>
              </a:xfrm>
            </xdr:grpSpPr>
            <xdr:sp macro="" textlink="">
              <xdr:nvSpPr>
                <xdr:cNvPr id="22883" name="Line 1976">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4" name="Arc 1977">
                  <a:extLst>
                    <a:ext uri="{FF2B5EF4-FFF2-40B4-BE49-F238E27FC236}">
                      <a16:creationId xmlns:a16="http://schemas.microsoft.com/office/drawing/2014/main" id="{00000000-0008-0000-0900-000064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5" name="Line 1978">
                  <a:extLst>
                    <a:ext uri="{FF2B5EF4-FFF2-40B4-BE49-F238E27FC236}">
                      <a16:creationId xmlns:a16="http://schemas.microsoft.com/office/drawing/2014/main" id="{00000000-0008-0000-0900-000065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2889" name="Picture 1983">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0" name="Picture 1984">
            <a:extLst>
              <a:ext uri="{FF2B5EF4-FFF2-40B4-BE49-F238E27FC236}">
                <a16:creationId xmlns:a16="http://schemas.microsoft.com/office/drawing/2014/main" id="{00000000-0008-0000-0900-00006A5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1" name="Group 15680">
            <a:extLst>
              <a:ext uri="{FF2B5EF4-FFF2-40B4-BE49-F238E27FC236}">
                <a16:creationId xmlns:a16="http://schemas.microsoft.com/office/drawing/2014/main" id="{00000000-0008-0000-0900-00006B590000}"/>
              </a:ext>
            </a:extLst>
          </xdr:cNvPr>
          <xdr:cNvGrpSpPr>
            <a:grpSpLocks/>
          </xdr:cNvGrpSpPr>
        </xdr:nvGrpSpPr>
        <xdr:grpSpPr bwMode="auto">
          <a:xfrm>
            <a:off x="6877050" y="38100"/>
            <a:ext cx="5086350" cy="400050"/>
            <a:chOff x="499" y="4"/>
            <a:chExt cx="534" cy="42"/>
          </a:xfrm>
        </xdr:grpSpPr>
        <xdr:sp macro="" textlink="">
          <xdr:nvSpPr>
            <xdr:cNvPr id="22892" name="AutoShape 1988">
              <a:hlinkClick xmlns:r="http://schemas.openxmlformats.org/officeDocument/2006/relationships" r:id="rId7" tooltip="Használati ismertető"/>
              <a:extLst>
                <a:ext uri="{FF2B5EF4-FFF2-40B4-BE49-F238E27FC236}">
                  <a16:creationId xmlns:a16="http://schemas.microsoft.com/office/drawing/2014/main" id="{00000000-0008-0000-0900-00006C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3" name="AutoShape 1989">
              <a:hlinkClick xmlns:r="http://schemas.openxmlformats.org/officeDocument/2006/relationships" r:id="rId8" tooltip="Sorsolás és eredmények"/>
              <a:extLst>
                <a:ext uri="{FF2B5EF4-FFF2-40B4-BE49-F238E27FC236}">
                  <a16:creationId xmlns:a16="http://schemas.microsoft.com/office/drawing/2014/main" id="{00000000-0008-0000-0900-00006D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6"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900-000070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01" name="AutoShape 1997">
              <a:hlinkClick xmlns:r="http://schemas.openxmlformats.org/officeDocument/2006/relationships" r:id="rId16" tooltip="Fényképek"/>
              <a:extLst>
                <a:ext uri="{FF2B5EF4-FFF2-40B4-BE49-F238E27FC236}">
                  <a16:creationId xmlns:a16="http://schemas.microsoft.com/office/drawing/2014/main" id="{00000000-0008-0000-0900-0000755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62" name="Csoportba foglalás 3">
          <a:extLst>
            <a:ext uri="{FF2B5EF4-FFF2-40B4-BE49-F238E27FC236}">
              <a16:creationId xmlns:a16="http://schemas.microsoft.com/office/drawing/2014/main" id="{00000000-0008-0000-0A00-00000A5C0000}"/>
            </a:ext>
          </a:extLst>
        </xdr:cNvPr>
        <xdr:cNvGrpSpPr>
          <a:grpSpLocks/>
        </xdr:cNvGrpSpPr>
      </xdr:nvGrpSpPr>
      <xdr:grpSpPr bwMode="auto">
        <a:xfrm>
          <a:off x="0" y="0"/>
          <a:ext cx="12011025" cy="485775"/>
          <a:chOff x="0" y="0"/>
          <a:chExt cx="12011025" cy="485775"/>
        </a:xfrm>
      </xdr:grpSpPr>
      <xdr:pic>
        <xdr:nvPicPr>
          <xdr:cNvPr id="23563" name="Picture 15678">
            <a:extLst>
              <a:ext uri="{FF2B5EF4-FFF2-40B4-BE49-F238E27FC236}">
                <a16:creationId xmlns:a16="http://schemas.microsoft.com/office/drawing/2014/main" id="{00000000-0008-0000-0A00-00000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4" name="Picture 1986">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5" name="Kép 2">
            <a:extLst>
              <a:ext uri="{FF2B5EF4-FFF2-40B4-BE49-F238E27FC236}">
                <a16:creationId xmlns:a16="http://schemas.microsoft.com/office/drawing/2014/main" id="{00000000-0008-0000-0A00-00000D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6" name="Group 1973">
            <a:hlinkClick xmlns:r="http://schemas.openxmlformats.org/officeDocument/2006/relationships" r:id="rId4" tooltip="Mail to Gyworks"/>
            <a:extLst>
              <a:ext uri="{FF2B5EF4-FFF2-40B4-BE49-F238E27FC236}">
                <a16:creationId xmlns:a16="http://schemas.microsoft.com/office/drawing/2014/main" id="{00000000-0008-0000-0A00-00000E5C0000}"/>
              </a:ext>
            </a:extLst>
          </xdr:cNvPr>
          <xdr:cNvGrpSpPr>
            <a:grpSpLocks/>
          </xdr:cNvGrpSpPr>
        </xdr:nvGrpSpPr>
        <xdr:grpSpPr bwMode="auto">
          <a:xfrm>
            <a:off x="6229350" y="104775"/>
            <a:ext cx="466725" cy="323850"/>
            <a:chOff x="356" y="11"/>
            <a:chExt cx="49" cy="34"/>
          </a:xfrm>
        </xdr:grpSpPr>
        <xdr:grpSp>
          <xdr:nvGrpSpPr>
            <xdr:cNvPr id="23567" name="Group 1974">
              <a:extLst>
                <a:ext uri="{FF2B5EF4-FFF2-40B4-BE49-F238E27FC236}">
                  <a16:creationId xmlns:a16="http://schemas.microsoft.com/office/drawing/2014/main" id="{00000000-0008-0000-0A00-00000F5C0000}"/>
                </a:ext>
              </a:extLst>
            </xdr:cNvPr>
            <xdr:cNvGrpSpPr>
              <a:grpSpLocks/>
            </xdr:cNvGrpSpPr>
          </xdr:nvGrpSpPr>
          <xdr:grpSpPr bwMode="auto">
            <a:xfrm>
              <a:off x="361" y="11"/>
              <a:ext cx="44" cy="18"/>
              <a:chOff x="148" y="352"/>
              <a:chExt cx="44" cy="18"/>
            </a:xfrm>
          </xdr:grpSpPr>
          <xdr:grpSp>
            <xdr:nvGrpSpPr>
              <xdr:cNvPr id="23568" name="Group 1975">
                <a:extLst>
                  <a:ext uri="{FF2B5EF4-FFF2-40B4-BE49-F238E27FC236}">
                    <a16:creationId xmlns:a16="http://schemas.microsoft.com/office/drawing/2014/main" id="{00000000-0008-0000-0A00-0000105C0000}"/>
                  </a:ext>
                </a:extLst>
              </xdr:cNvPr>
              <xdr:cNvGrpSpPr>
                <a:grpSpLocks noChangeAspect="1"/>
              </xdr:cNvGrpSpPr>
            </xdr:nvGrpSpPr>
            <xdr:grpSpPr bwMode="auto">
              <a:xfrm>
                <a:off x="148" y="352"/>
                <a:ext cx="14" cy="16"/>
                <a:chOff x="846" y="38"/>
                <a:chExt cx="28" cy="32"/>
              </a:xfrm>
            </xdr:grpSpPr>
            <xdr:sp macro="" textlink="">
              <xdr:nvSpPr>
                <xdr:cNvPr id="23569" name="Line 1976">
                  <a:extLst>
                    <a:ext uri="{FF2B5EF4-FFF2-40B4-BE49-F238E27FC236}">
                      <a16:creationId xmlns:a16="http://schemas.microsoft.com/office/drawing/2014/main" id="{00000000-0008-0000-0A00-000011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70" name="Arc 1977">
                  <a:extLst>
                    <a:ext uri="{FF2B5EF4-FFF2-40B4-BE49-F238E27FC236}">
                      <a16:creationId xmlns:a16="http://schemas.microsoft.com/office/drawing/2014/main" id="{00000000-0008-0000-0A00-000012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1" name="Line 1978">
                  <a:extLst>
                    <a:ext uri="{FF2B5EF4-FFF2-40B4-BE49-F238E27FC236}">
                      <a16:creationId xmlns:a16="http://schemas.microsoft.com/office/drawing/2014/main" id="{00000000-0008-0000-0A00-000013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3575" name="Picture 1983">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4">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7"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8"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3"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587" name="AutoShape 1997">
              <a:hlinkClick xmlns:r="http://schemas.openxmlformats.org/officeDocument/2006/relationships" r:id="rId16" tooltip="Fényképek"/>
              <a:extLst>
                <a:ext uri="{FF2B5EF4-FFF2-40B4-BE49-F238E27FC236}">
                  <a16:creationId xmlns:a16="http://schemas.microsoft.com/office/drawing/2014/main" id="{00000000-0008-0000-0A00-0000235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79" name="Picture 1986">
            <a:extLst>
              <a:ext uri="{FF2B5EF4-FFF2-40B4-BE49-F238E27FC236}">
                <a16:creationId xmlns:a16="http://schemas.microsoft.com/office/drawing/2014/main" id="{00000000-0008-0000-0B00-0000036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0" name="Kép 2">
            <a:extLst>
              <a:ext uri="{FF2B5EF4-FFF2-40B4-BE49-F238E27FC236}">
                <a16:creationId xmlns:a16="http://schemas.microsoft.com/office/drawing/2014/main" id="{00000000-0008-0000-0B00-000004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81" name="Group 1973">
            <a:hlinkClick xmlns:r="http://schemas.openxmlformats.org/officeDocument/2006/relationships" r:id="rId4" tooltip="Mail to Gyworks"/>
            <a:extLst>
              <a:ext uri="{FF2B5EF4-FFF2-40B4-BE49-F238E27FC236}">
                <a16:creationId xmlns:a16="http://schemas.microsoft.com/office/drawing/2014/main" id="{00000000-0008-0000-0B00-000005600000}"/>
              </a:ext>
            </a:extLst>
          </xdr:cNvPr>
          <xdr:cNvGrpSpPr>
            <a:grpSpLocks/>
          </xdr:cNvGrpSpPr>
        </xdr:nvGrpSpPr>
        <xdr:grpSpPr bwMode="auto">
          <a:xfrm>
            <a:off x="6229350" y="104775"/>
            <a:ext cx="466725" cy="323850"/>
            <a:chOff x="356" y="11"/>
            <a:chExt cx="49" cy="34"/>
          </a:xfrm>
        </xdr:grpSpPr>
        <xdr:grpSp>
          <xdr:nvGrpSpPr>
            <xdr:cNvPr id="24582" name="Group 1974">
              <a:extLst>
                <a:ext uri="{FF2B5EF4-FFF2-40B4-BE49-F238E27FC236}">
                  <a16:creationId xmlns:a16="http://schemas.microsoft.com/office/drawing/2014/main" id="{00000000-0008-0000-0B00-000006600000}"/>
                </a:ext>
              </a:extLst>
            </xdr:cNvPr>
            <xdr:cNvGrpSpPr>
              <a:grpSpLocks/>
            </xdr:cNvGrpSpPr>
          </xdr:nvGrpSpPr>
          <xdr:grpSpPr bwMode="auto">
            <a:xfrm>
              <a:off x="361" y="11"/>
              <a:ext cx="44" cy="18"/>
              <a:chOff x="148" y="352"/>
              <a:chExt cx="44" cy="18"/>
            </a:xfrm>
          </xdr:grpSpPr>
          <xdr:grpSp>
            <xdr:nvGrpSpPr>
              <xdr:cNvPr id="24583" name="Group 1975">
                <a:extLst>
                  <a:ext uri="{FF2B5EF4-FFF2-40B4-BE49-F238E27FC236}">
                    <a16:creationId xmlns:a16="http://schemas.microsoft.com/office/drawing/2014/main" id="{00000000-0008-0000-0B00-000007600000}"/>
                  </a:ext>
                </a:extLst>
              </xdr:cNvPr>
              <xdr:cNvGrpSpPr>
                <a:grpSpLocks noChangeAspect="1"/>
              </xdr:cNvGrpSpPr>
            </xdr:nvGrpSpPr>
            <xdr:grpSpPr bwMode="auto">
              <a:xfrm>
                <a:off x="148" y="352"/>
                <a:ext cx="14" cy="16"/>
                <a:chOff x="846" y="38"/>
                <a:chExt cx="28" cy="32"/>
              </a:xfrm>
            </xdr:grpSpPr>
            <xdr:sp macro="" textlink="">
              <xdr:nvSpPr>
                <xdr:cNvPr id="24584" name="Line 1976">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5" name="Arc 1977">
                  <a:extLst>
                    <a:ext uri="{FF2B5EF4-FFF2-40B4-BE49-F238E27FC236}">
                      <a16:creationId xmlns:a16="http://schemas.microsoft.com/office/drawing/2014/main" id="{00000000-0008-0000-0B00-000009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6" name="Line 1978">
                  <a:extLst>
                    <a:ext uri="{FF2B5EF4-FFF2-40B4-BE49-F238E27FC236}">
                      <a16:creationId xmlns:a16="http://schemas.microsoft.com/office/drawing/2014/main" id="{00000000-0008-0000-0B00-00000A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4590" name="Picture 1983">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1" name="Picture 1984">
            <a:extLst>
              <a:ext uri="{FF2B5EF4-FFF2-40B4-BE49-F238E27FC236}">
                <a16:creationId xmlns:a16="http://schemas.microsoft.com/office/drawing/2014/main" id="{00000000-0008-0000-0B00-00000F6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2" name="Group 15680">
            <a:extLst>
              <a:ext uri="{FF2B5EF4-FFF2-40B4-BE49-F238E27FC236}">
                <a16:creationId xmlns:a16="http://schemas.microsoft.com/office/drawing/2014/main" id="{00000000-0008-0000-0B00-000010600000}"/>
              </a:ext>
            </a:extLst>
          </xdr:cNvPr>
          <xdr:cNvGrpSpPr>
            <a:grpSpLocks/>
          </xdr:cNvGrpSpPr>
        </xdr:nvGrpSpPr>
        <xdr:grpSpPr bwMode="auto">
          <a:xfrm>
            <a:off x="6877050" y="38100"/>
            <a:ext cx="5086350" cy="400050"/>
            <a:chOff x="499" y="4"/>
            <a:chExt cx="534" cy="42"/>
          </a:xfrm>
        </xdr:grpSpPr>
        <xdr:sp macro="" textlink="">
          <xdr:nvSpPr>
            <xdr:cNvPr id="24593" name="AutoShape 1988">
              <a:hlinkClick xmlns:r="http://schemas.openxmlformats.org/officeDocument/2006/relationships" r:id="rId7" tooltip="Használati ismertető"/>
              <a:extLst>
                <a:ext uri="{FF2B5EF4-FFF2-40B4-BE49-F238E27FC236}">
                  <a16:creationId xmlns:a16="http://schemas.microsoft.com/office/drawing/2014/main" id="{00000000-0008-0000-0B00-000011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4" name="AutoShape 1989">
              <a:hlinkClick xmlns:r="http://schemas.openxmlformats.org/officeDocument/2006/relationships" r:id="rId8" tooltip="Sorsolás és eredmények"/>
              <a:extLst>
                <a:ext uri="{FF2B5EF4-FFF2-40B4-BE49-F238E27FC236}">
                  <a16:creationId xmlns:a16="http://schemas.microsoft.com/office/drawing/2014/main" id="{00000000-0008-0000-0B00-000012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5" name="AutoShape 1990">
              <a:hlinkClick xmlns:r="http://schemas.openxmlformats.org/officeDocument/2006/relationships" r:id="rId9" tooltip="Góllövőlista megtekintése"/>
              <a:extLst>
                <a:ext uri="{FF2B5EF4-FFF2-40B4-BE49-F238E27FC236}">
                  <a16:creationId xmlns:a16="http://schemas.microsoft.com/office/drawing/2014/main" id="{00000000-0008-0000-0B00-000013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02" name="AutoShape 1997">
              <a:hlinkClick xmlns:r="http://schemas.openxmlformats.org/officeDocument/2006/relationships" r:id="rId16" tooltip="Fényképek"/>
              <a:extLst>
                <a:ext uri="{FF2B5EF4-FFF2-40B4-BE49-F238E27FC236}">
                  <a16:creationId xmlns:a16="http://schemas.microsoft.com/office/drawing/2014/main" id="{00000000-0008-0000-0B00-00001A6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08" name="Csoportba foglalás 3">
          <a:extLst>
            <a:ext uri="{FF2B5EF4-FFF2-40B4-BE49-F238E27FC236}">
              <a16:creationId xmlns:a16="http://schemas.microsoft.com/office/drawing/2014/main" id="{00000000-0008-0000-0C00-000008640000}"/>
            </a:ext>
          </a:extLst>
        </xdr:cNvPr>
        <xdr:cNvGrpSpPr>
          <a:grpSpLocks/>
        </xdr:cNvGrpSpPr>
      </xdr:nvGrpSpPr>
      <xdr:grpSpPr bwMode="auto">
        <a:xfrm>
          <a:off x="0" y="0"/>
          <a:ext cx="12011025" cy="476250"/>
          <a:chOff x="0" y="0"/>
          <a:chExt cx="12011025" cy="485775"/>
        </a:xfrm>
      </xdr:grpSpPr>
      <xdr:pic>
        <xdr:nvPicPr>
          <xdr:cNvPr id="25609" name="Picture 15678">
            <a:extLst>
              <a:ext uri="{FF2B5EF4-FFF2-40B4-BE49-F238E27FC236}">
                <a16:creationId xmlns:a16="http://schemas.microsoft.com/office/drawing/2014/main" id="{00000000-0008-0000-0C00-000009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0" name="Picture 1986">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1" name="Kép 2">
            <a:extLst>
              <a:ext uri="{FF2B5EF4-FFF2-40B4-BE49-F238E27FC236}">
                <a16:creationId xmlns:a16="http://schemas.microsoft.com/office/drawing/2014/main" id="{00000000-0008-0000-0C00-00000B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2" name="Group 1973">
            <a:hlinkClick xmlns:r="http://schemas.openxmlformats.org/officeDocument/2006/relationships" r:id="rId4" tooltip="Mail to Gyworks"/>
            <a:extLst>
              <a:ext uri="{FF2B5EF4-FFF2-40B4-BE49-F238E27FC236}">
                <a16:creationId xmlns:a16="http://schemas.microsoft.com/office/drawing/2014/main" id="{00000000-0008-0000-0C00-00000C640000}"/>
              </a:ext>
            </a:extLst>
          </xdr:cNvPr>
          <xdr:cNvGrpSpPr>
            <a:grpSpLocks/>
          </xdr:cNvGrpSpPr>
        </xdr:nvGrpSpPr>
        <xdr:grpSpPr bwMode="auto">
          <a:xfrm>
            <a:off x="6229350" y="104775"/>
            <a:ext cx="466725" cy="323850"/>
            <a:chOff x="356" y="11"/>
            <a:chExt cx="49" cy="34"/>
          </a:xfrm>
        </xdr:grpSpPr>
        <xdr:grpSp>
          <xdr:nvGrpSpPr>
            <xdr:cNvPr id="25613" name="Group 1974">
              <a:extLst>
                <a:ext uri="{FF2B5EF4-FFF2-40B4-BE49-F238E27FC236}">
                  <a16:creationId xmlns:a16="http://schemas.microsoft.com/office/drawing/2014/main" id="{00000000-0008-0000-0C00-00000D640000}"/>
                </a:ext>
              </a:extLst>
            </xdr:cNvPr>
            <xdr:cNvGrpSpPr>
              <a:grpSpLocks/>
            </xdr:cNvGrpSpPr>
          </xdr:nvGrpSpPr>
          <xdr:grpSpPr bwMode="auto">
            <a:xfrm>
              <a:off x="361" y="11"/>
              <a:ext cx="44" cy="18"/>
              <a:chOff x="148" y="352"/>
              <a:chExt cx="44" cy="18"/>
            </a:xfrm>
          </xdr:grpSpPr>
          <xdr:grpSp>
            <xdr:nvGrpSpPr>
              <xdr:cNvPr id="25614" name="Group 1975">
                <a:extLst>
                  <a:ext uri="{FF2B5EF4-FFF2-40B4-BE49-F238E27FC236}">
                    <a16:creationId xmlns:a16="http://schemas.microsoft.com/office/drawing/2014/main" id="{00000000-0008-0000-0C00-00000E640000}"/>
                  </a:ext>
                </a:extLst>
              </xdr:cNvPr>
              <xdr:cNvGrpSpPr>
                <a:grpSpLocks noChangeAspect="1"/>
              </xdr:cNvGrpSpPr>
            </xdr:nvGrpSpPr>
            <xdr:grpSpPr bwMode="auto">
              <a:xfrm>
                <a:off x="148" y="352"/>
                <a:ext cx="14" cy="16"/>
                <a:chOff x="846" y="38"/>
                <a:chExt cx="28" cy="32"/>
              </a:xfrm>
            </xdr:grpSpPr>
            <xdr:sp macro="" textlink="">
              <xdr:nvSpPr>
                <xdr:cNvPr id="25615" name="Line 1976">
                  <a:extLst>
                    <a:ext uri="{FF2B5EF4-FFF2-40B4-BE49-F238E27FC236}">
                      <a16:creationId xmlns:a16="http://schemas.microsoft.com/office/drawing/2014/main" id="{00000000-0008-0000-0C00-00000F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6" name="Arc 1977">
                  <a:extLst>
                    <a:ext uri="{FF2B5EF4-FFF2-40B4-BE49-F238E27FC236}">
                      <a16:creationId xmlns:a16="http://schemas.microsoft.com/office/drawing/2014/main" id="{00000000-0008-0000-0C00-000010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7" name="Line 1978">
                  <a:extLst>
                    <a:ext uri="{FF2B5EF4-FFF2-40B4-BE49-F238E27FC236}">
                      <a16:creationId xmlns:a16="http://schemas.microsoft.com/office/drawing/2014/main" id="{00000000-0008-0000-0C00-000011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621" name="Picture 1983">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4">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33" name="AutoShape 1997">
              <a:hlinkClick xmlns:r="http://schemas.openxmlformats.org/officeDocument/2006/relationships" r:id="rId16" tooltip="Fényképek"/>
              <a:extLst>
                <a:ext uri="{FF2B5EF4-FFF2-40B4-BE49-F238E27FC236}">
                  <a16:creationId xmlns:a16="http://schemas.microsoft.com/office/drawing/2014/main" id="{00000000-0008-0000-0C00-00002164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1</xdr:col>
      <xdr:colOff>0</xdr:colOff>
      <xdr:row>39</xdr:row>
      <xdr:rowOff>0</xdr:rowOff>
    </xdr:from>
    <xdr:to>
      <xdr:col>14</xdr:col>
      <xdr:colOff>279453</xdr:colOff>
      <xdr:row>80</xdr:row>
      <xdr:rowOff>69225</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14300" y="638175"/>
          <a:ext cx="7985178" cy="6308100"/>
        </a:xfrm>
        <a:prstGeom prst="rect">
          <a:avLst/>
        </a:prstGeom>
      </xdr:spPr>
    </xdr:pic>
    <xdr:clientData/>
  </xdr:twoCellAnchor>
  <xdr:twoCellAnchor editAs="oneCell">
    <xdr:from>
      <xdr:col>1</xdr:col>
      <xdr:colOff>0</xdr:colOff>
      <xdr:row>81</xdr:row>
      <xdr:rowOff>0</xdr:rowOff>
    </xdr:from>
    <xdr:to>
      <xdr:col>14</xdr:col>
      <xdr:colOff>317568</xdr:colOff>
      <xdr:row>114</xdr:row>
      <xdr:rowOff>116253</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4300" y="7019925"/>
          <a:ext cx="8023293" cy="4831128"/>
        </a:xfrm>
        <a:prstGeom prst="rect">
          <a:avLst/>
        </a:prstGeom>
      </xdr:spPr>
    </xdr:pic>
    <xdr:clientData/>
  </xdr:twoCellAnchor>
  <xdr:twoCellAnchor editAs="oneCell">
    <xdr:from>
      <xdr:col>1</xdr:col>
      <xdr:colOff>152400</xdr:colOff>
      <xdr:row>113</xdr:row>
      <xdr:rowOff>114300</xdr:rowOff>
    </xdr:from>
    <xdr:to>
      <xdr:col>14</xdr:col>
      <xdr:colOff>231747</xdr:colOff>
      <xdr:row>160</xdr:row>
      <xdr:rowOff>136123</xdr:rowOff>
    </xdr:to>
    <xdr:pic>
      <xdr:nvPicPr>
        <xdr:cNvPr id="10" name="Kép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1805"/>
        <a:stretch/>
      </xdr:blipFill>
      <xdr:spPr>
        <a:xfrm>
          <a:off x="266700" y="11706225"/>
          <a:ext cx="7785072" cy="6736948"/>
        </a:xfrm>
        <a:prstGeom prst="rect">
          <a:avLst/>
        </a:prstGeom>
      </xdr:spPr>
    </xdr:pic>
    <xdr:clientData/>
  </xdr:twoCellAnchor>
  <xdr:twoCellAnchor editAs="oneCell">
    <xdr:from>
      <xdr:col>1</xdr:col>
      <xdr:colOff>266700</xdr:colOff>
      <xdr:row>161</xdr:row>
      <xdr:rowOff>19050</xdr:rowOff>
    </xdr:from>
    <xdr:to>
      <xdr:col>14</xdr:col>
      <xdr:colOff>3008</xdr:colOff>
      <xdr:row>184</xdr:row>
      <xdr:rowOff>77552</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81000" y="18468975"/>
          <a:ext cx="7442033" cy="3344627"/>
        </a:xfrm>
        <a:prstGeom prst="rect">
          <a:avLst/>
        </a:prstGeom>
      </xdr:spPr>
    </xdr:pic>
    <xdr:clientData/>
  </xdr:twoCellAnchor>
  <xdr:twoCellAnchor editAs="oneCell">
    <xdr:from>
      <xdr:col>1</xdr:col>
      <xdr:colOff>180975</xdr:colOff>
      <xdr:row>184</xdr:row>
      <xdr:rowOff>123825</xdr:rowOff>
    </xdr:from>
    <xdr:to>
      <xdr:col>14</xdr:col>
      <xdr:colOff>231735</xdr:colOff>
      <xdr:row>226</xdr:row>
      <xdr:rowOff>30963</xdr:rowOff>
    </xdr:to>
    <xdr:pic>
      <xdr:nvPicPr>
        <xdr:cNvPr id="12" name="Kép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295275" y="21859875"/>
          <a:ext cx="7756485" cy="5907888"/>
        </a:xfrm>
        <a:prstGeom prst="rect">
          <a:avLst/>
        </a:prstGeom>
      </xdr:spPr>
    </xdr:pic>
    <xdr:clientData/>
  </xdr:twoCellAnchor>
  <xdr:twoCellAnchor editAs="oneCell">
    <xdr:from>
      <xdr:col>1</xdr:col>
      <xdr:colOff>152400</xdr:colOff>
      <xdr:row>226</xdr:row>
      <xdr:rowOff>0</xdr:rowOff>
    </xdr:from>
    <xdr:to>
      <xdr:col>14</xdr:col>
      <xdr:colOff>250804</xdr:colOff>
      <xdr:row>256</xdr:row>
      <xdr:rowOff>11262</xdr:rowOff>
    </xdr:to>
    <xdr:pic>
      <xdr:nvPicPr>
        <xdr:cNvPr id="14" name="Kép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266700" y="27736800"/>
          <a:ext cx="7804129" cy="4297512"/>
        </a:xfrm>
        <a:prstGeom prst="rect">
          <a:avLst/>
        </a:prstGeom>
      </xdr:spPr>
    </xdr:pic>
    <xdr:clientData/>
  </xdr:twoCellAnchor>
  <xdr:twoCellAnchor editAs="oneCell">
    <xdr:from>
      <xdr:col>1</xdr:col>
      <xdr:colOff>238125</xdr:colOff>
      <xdr:row>253</xdr:row>
      <xdr:rowOff>114300</xdr:rowOff>
    </xdr:from>
    <xdr:to>
      <xdr:col>14</xdr:col>
      <xdr:colOff>136424</xdr:colOff>
      <xdr:row>292</xdr:row>
      <xdr:rowOff>88013</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2020"/>
        <a:stretch/>
      </xdr:blipFill>
      <xdr:spPr>
        <a:xfrm>
          <a:off x="352425" y="31708725"/>
          <a:ext cx="7604024" cy="5545838"/>
        </a:xfrm>
        <a:prstGeom prst="rect">
          <a:avLst/>
        </a:prstGeom>
      </xdr:spPr>
    </xdr:pic>
    <xdr:clientData/>
  </xdr:twoCellAnchor>
  <xdr:twoCellAnchor editAs="oneCell">
    <xdr:from>
      <xdr:col>1</xdr:col>
      <xdr:colOff>152400</xdr:colOff>
      <xdr:row>291</xdr:row>
      <xdr:rowOff>123825</xdr:rowOff>
    </xdr:from>
    <xdr:to>
      <xdr:col>14</xdr:col>
      <xdr:colOff>69756</xdr:colOff>
      <xdr:row>320</xdr:row>
      <xdr:rowOff>106497</xdr:rowOff>
    </xdr:to>
    <xdr:pic>
      <xdr:nvPicPr>
        <xdr:cNvPr id="16" name="Kép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3131"/>
        <a:stretch/>
      </xdr:blipFill>
      <xdr:spPr>
        <a:xfrm>
          <a:off x="266700" y="37147500"/>
          <a:ext cx="7623081" cy="4126047"/>
        </a:xfrm>
        <a:prstGeom prst="rect">
          <a:avLst/>
        </a:prstGeom>
      </xdr:spPr>
    </xdr:pic>
    <xdr:clientData/>
  </xdr:twoCellAnchor>
  <xdr:twoCellAnchor editAs="oneCell">
    <xdr:from>
      <xdr:col>1</xdr:col>
      <xdr:colOff>266700</xdr:colOff>
      <xdr:row>320</xdr:row>
      <xdr:rowOff>76200</xdr:rowOff>
    </xdr:from>
    <xdr:to>
      <xdr:col>14</xdr:col>
      <xdr:colOff>69710</xdr:colOff>
      <xdr:row>358</xdr:row>
      <xdr:rowOff>59338</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381000" y="41243250"/>
          <a:ext cx="7508735" cy="5412388"/>
        </a:xfrm>
        <a:prstGeom prst="rect">
          <a:avLst/>
        </a:prstGeom>
      </xdr:spPr>
    </xdr:pic>
    <xdr:clientData/>
  </xdr:twoCellAnchor>
  <xdr:twoCellAnchor editAs="oneCell">
    <xdr:from>
      <xdr:col>1</xdr:col>
      <xdr:colOff>219075</xdr:colOff>
      <xdr:row>358</xdr:row>
      <xdr:rowOff>9525</xdr:rowOff>
    </xdr:from>
    <xdr:to>
      <xdr:col>13</xdr:col>
      <xdr:colOff>593570</xdr:colOff>
      <xdr:row>390</xdr:row>
      <xdr:rowOff>87605</xdr:rowOff>
    </xdr:to>
    <xdr:pic>
      <xdr:nvPicPr>
        <xdr:cNvPr id="18" name="Kép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333375" y="46605825"/>
          <a:ext cx="7470620" cy="4650080"/>
        </a:xfrm>
        <a:prstGeom prst="rect">
          <a:avLst/>
        </a:prstGeom>
      </xdr:spPr>
    </xdr:pic>
    <xdr:clientData/>
  </xdr:twoCellAnchor>
  <xdr:twoCellAnchor editAs="oneCell">
    <xdr:from>
      <xdr:col>1</xdr:col>
      <xdr:colOff>200025</xdr:colOff>
      <xdr:row>389</xdr:row>
      <xdr:rowOff>133350</xdr:rowOff>
    </xdr:from>
    <xdr:to>
      <xdr:col>14</xdr:col>
      <xdr:colOff>165025</xdr:colOff>
      <xdr:row>428</xdr:row>
      <xdr:rowOff>11763</xdr:rowOff>
    </xdr:to>
    <xdr:pic>
      <xdr:nvPicPr>
        <xdr:cNvPr id="19" name="Kép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27">
          <a:clrChange>
            <a:clrFrom>
              <a:srgbClr val="FFFFFF"/>
            </a:clrFrom>
            <a:clrTo>
              <a:srgbClr val="FFFFFF">
                <a:alpha val="0"/>
              </a:srgbClr>
            </a:clrTo>
          </a:clrChange>
        </a:blip>
        <a:srcRect t="1548"/>
        <a:stretch/>
      </xdr:blipFill>
      <xdr:spPr>
        <a:xfrm>
          <a:off x="314325" y="51158775"/>
          <a:ext cx="7670725" cy="5450538"/>
        </a:xfrm>
        <a:prstGeom prst="rect">
          <a:avLst/>
        </a:prstGeom>
      </xdr:spPr>
    </xdr:pic>
    <xdr:clientData/>
  </xdr:twoCellAnchor>
  <xdr:twoCellAnchor editAs="oneCell">
    <xdr:from>
      <xdr:col>1</xdr:col>
      <xdr:colOff>66675</xdr:colOff>
      <xdr:row>428</xdr:row>
      <xdr:rowOff>0</xdr:rowOff>
    </xdr:from>
    <xdr:to>
      <xdr:col>13</xdr:col>
      <xdr:colOff>565045</xdr:colOff>
      <xdr:row>460</xdr:row>
      <xdr:rowOff>39964</xdr:rowOff>
    </xdr:to>
    <xdr:pic>
      <xdr:nvPicPr>
        <xdr:cNvPr id="20" name="Kép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180975" y="56597550"/>
          <a:ext cx="7594495" cy="4611964"/>
        </a:xfrm>
        <a:prstGeom prst="rect">
          <a:avLst/>
        </a:prstGeom>
      </xdr:spPr>
    </xdr:pic>
    <xdr:clientData/>
  </xdr:twoCellAnchor>
  <xdr:twoCellAnchor editAs="oneCell">
    <xdr:from>
      <xdr:col>1</xdr:col>
      <xdr:colOff>180975</xdr:colOff>
      <xdr:row>459</xdr:row>
      <xdr:rowOff>104775</xdr:rowOff>
    </xdr:from>
    <xdr:to>
      <xdr:col>14</xdr:col>
      <xdr:colOff>165033</xdr:colOff>
      <xdr:row>494</xdr:row>
      <xdr:rowOff>116388</xdr:rowOff>
    </xdr:to>
    <xdr:pic>
      <xdr:nvPicPr>
        <xdr:cNvPr id="21" name="Kép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9">
          <a:clrChange>
            <a:clrFrom>
              <a:srgbClr val="FFFFFF"/>
            </a:clrFrom>
            <a:clrTo>
              <a:srgbClr val="FFFFFF">
                <a:alpha val="0"/>
              </a:srgbClr>
            </a:clrTo>
          </a:clrChange>
        </a:blip>
        <a:srcRect t="2951"/>
        <a:stretch/>
      </xdr:blipFill>
      <xdr:spPr>
        <a:xfrm>
          <a:off x="295275" y="61131450"/>
          <a:ext cx="7689783" cy="5012238"/>
        </a:xfrm>
        <a:prstGeom prst="rect">
          <a:avLst/>
        </a:prstGeom>
      </xdr:spPr>
    </xdr:pic>
    <xdr:clientData/>
  </xdr:twoCellAnchor>
  <xdr:twoCellAnchor editAs="oneCell">
    <xdr:from>
      <xdr:col>1</xdr:col>
      <xdr:colOff>38100</xdr:colOff>
      <xdr:row>494</xdr:row>
      <xdr:rowOff>0</xdr:rowOff>
    </xdr:from>
    <xdr:to>
      <xdr:col>14</xdr:col>
      <xdr:colOff>241322</xdr:colOff>
      <xdr:row>530</xdr:row>
      <xdr:rowOff>59253</xdr:rowOff>
    </xdr:to>
    <xdr:pic>
      <xdr:nvPicPr>
        <xdr:cNvPr id="22" name="Kép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152400" y="66027300"/>
          <a:ext cx="7908947" cy="52027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7" name="Picture 1986">
            <a:extLst>
              <a:ext uri="{FF2B5EF4-FFF2-40B4-BE49-F238E27FC236}">
                <a16:creationId xmlns:a16="http://schemas.microsoft.com/office/drawing/2014/main" id="{00000000-0008-0000-0D00-00000368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8" name="Kép 2">
            <a:extLst>
              <a:ext uri="{FF2B5EF4-FFF2-40B4-BE49-F238E27FC236}">
                <a16:creationId xmlns:a16="http://schemas.microsoft.com/office/drawing/2014/main" id="{00000000-0008-0000-0D00-000004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9" name="Group 1973">
            <a:hlinkClick xmlns:r="http://schemas.openxmlformats.org/officeDocument/2006/relationships" r:id="rId4" tooltip="Mail to Gyworks"/>
            <a:extLst>
              <a:ext uri="{FF2B5EF4-FFF2-40B4-BE49-F238E27FC236}">
                <a16:creationId xmlns:a16="http://schemas.microsoft.com/office/drawing/2014/main" id="{00000000-0008-0000-0D00-000005680000}"/>
              </a:ext>
            </a:extLst>
          </xdr:cNvPr>
          <xdr:cNvGrpSpPr>
            <a:grpSpLocks/>
          </xdr:cNvGrpSpPr>
        </xdr:nvGrpSpPr>
        <xdr:grpSpPr bwMode="auto">
          <a:xfrm>
            <a:off x="6229350" y="104775"/>
            <a:ext cx="466725" cy="323850"/>
            <a:chOff x="356" y="11"/>
            <a:chExt cx="49" cy="34"/>
          </a:xfrm>
        </xdr:grpSpPr>
        <xdr:grpSp>
          <xdr:nvGrpSpPr>
            <xdr:cNvPr id="26630" name="Group 1974">
              <a:extLst>
                <a:ext uri="{FF2B5EF4-FFF2-40B4-BE49-F238E27FC236}">
                  <a16:creationId xmlns:a16="http://schemas.microsoft.com/office/drawing/2014/main" id="{00000000-0008-0000-0D00-000006680000}"/>
                </a:ext>
              </a:extLst>
            </xdr:cNvPr>
            <xdr:cNvGrpSpPr>
              <a:grpSpLocks/>
            </xdr:cNvGrpSpPr>
          </xdr:nvGrpSpPr>
          <xdr:grpSpPr bwMode="auto">
            <a:xfrm>
              <a:off x="361" y="11"/>
              <a:ext cx="44" cy="18"/>
              <a:chOff x="148" y="352"/>
              <a:chExt cx="44" cy="18"/>
            </a:xfrm>
          </xdr:grpSpPr>
          <xdr:grpSp>
            <xdr:nvGrpSpPr>
              <xdr:cNvPr id="26631" name="Group 1975">
                <a:extLst>
                  <a:ext uri="{FF2B5EF4-FFF2-40B4-BE49-F238E27FC236}">
                    <a16:creationId xmlns:a16="http://schemas.microsoft.com/office/drawing/2014/main" id="{00000000-0008-0000-0D00-000007680000}"/>
                  </a:ext>
                </a:extLst>
              </xdr:cNvPr>
              <xdr:cNvGrpSpPr>
                <a:grpSpLocks noChangeAspect="1"/>
              </xdr:cNvGrpSpPr>
            </xdr:nvGrpSpPr>
            <xdr:grpSpPr bwMode="auto">
              <a:xfrm>
                <a:off x="148" y="352"/>
                <a:ext cx="14" cy="16"/>
                <a:chOff x="846" y="38"/>
                <a:chExt cx="28" cy="32"/>
              </a:xfrm>
            </xdr:grpSpPr>
            <xdr:sp macro="" textlink="">
              <xdr:nvSpPr>
                <xdr:cNvPr id="26632" name="Line 1976">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3" name="Arc 1977">
                  <a:extLst>
                    <a:ext uri="{FF2B5EF4-FFF2-40B4-BE49-F238E27FC236}">
                      <a16:creationId xmlns:a16="http://schemas.microsoft.com/office/drawing/2014/main" id="{00000000-0008-0000-0D00-000009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4" name="Line 1978">
                  <a:extLst>
                    <a:ext uri="{FF2B5EF4-FFF2-40B4-BE49-F238E27FC236}">
                      <a16:creationId xmlns:a16="http://schemas.microsoft.com/office/drawing/2014/main" id="{00000000-0008-0000-0D00-00000A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6638" name="Picture 1983">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9" name="Picture 1984">
            <a:extLst>
              <a:ext uri="{FF2B5EF4-FFF2-40B4-BE49-F238E27FC236}">
                <a16:creationId xmlns:a16="http://schemas.microsoft.com/office/drawing/2014/main" id="{00000000-0008-0000-0D00-00000F6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40" name="Group 15680">
            <a:extLst>
              <a:ext uri="{FF2B5EF4-FFF2-40B4-BE49-F238E27FC236}">
                <a16:creationId xmlns:a16="http://schemas.microsoft.com/office/drawing/2014/main" id="{00000000-0008-0000-0D00-000010680000}"/>
              </a:ext>
            </a:extLst>
          </xdr:cNvPr>
          <xdr:cNvGrpSpPr>
            <a:grpSpLocks/>
          </xdr:cNvGrpSpPr>
        </xdr:nvGrpSpPr>
        <xdr:grpSpPr bwMode="auto">
          <a:xfrm>
            <a:off x="6877050" y="38100"/>
            <a:ext cx="5086350" cy="400050"/>
            <a:chOff x="499" y="4"/>
            <a:chExt cx="534" cy="42"/>
          </a:xfrm>
        </xdr:grpSpPr>
        <xdr:sp macro="" textlink="">
          <xdr:nvSpPr>
            <xdr:cNvPr id="26641" name="AutoShape 1988">
              <a:hlinkClick xmlns:r="http://schemas.openxmlformats.org/officeDocument/2006/relationships" r:id="rId7" tooltip="Használati ismertető"/>
              <a:extLst>
                <a:ext uri="{FF2B5EF4-FFF2-40B4-BE49-F238E27FC236}">
                  <a16:creationId xmlns:a16="http://schemas.microsoft.com/office/drawing/2014/main" id="{00000000-0008-0000-0D00-000011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2" name="AutoShape 1989">
              <a:hlinkClick xmlns:r="http://schemas.openxmlformats.org/officeDocument/2006/relationships" r:id="rId8" tooltip="Sorsolás és eredmények"/>
              <a:extLst>
                <a:ext uri="{FF2B5EF4-FFF2-40B4-BE49-F238E27FC236}">
                  <a16:creationId xmlns:a16="http://schemas.microsoft.com/office/drawing/2014/main" id="{00000000-0008-0000-0D00-000012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8"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D00-000018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50" name="AutoShape 1997">
              <a:hlinkClick xmlns:r="http://schemas.openxmlformats.org/officeDocument/2006/relationships" r:id="rId16" tooltip="Fényképek"/>
              <a:extLst>
                <a:ext uri="{FF2B5EF4-FFF2-40B4-BE49-F238E27FC236}">
                  <a16:creationId xmlns:a16="http://schemas.microsoft.com/office/drawing/2014/main" id="{00000000-0008-0000-0D00-00001A68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00000000-0008-0000-0E00-00001B6C0000}"/>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00000000-0008-0000-0E00-00001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00000000-0008-0000-0E00-00001D6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8" name="Kép 2">
            <a:extLst>
              <a:ext uri="{FF2B5EF4-FFF2-40B4-BE49-F238E27FC236}">
                <a16:creationId xmlns:a16="http://schemas.microsoft.com/office/drawing/2014/main" id="{00000000-0008-0000-0E00-00001E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9" name="Group 1973">
            <a:hlinkClick xmlns:r="http://schemas.openxmlformats.org/officeDocument/2006/relationships" r:id="rId4" tooltip="Mail to Gyworks"/>
            <a:extLst>
              <a:ext uri="{FF2B5EF4-FFF2-40B4-BE49-F238E27FC236}">
                <a16:creationId xmlns:a16="http://schemas.microsoft.com/office/drawing/2014/main" id="{00000000-0008-0000-0E00-00001F6C0000}"/>
              </a:ext>
            </a:extLst>
          </xdr:cNvPr>
          <xdr:cNvGrpSpPr>
            <a:grpSpLocks/>
          </xdr:cNvGrpSpPr>
        </xdr:nvGrpSpPr>
        <xdr:grpSpPr bwMode="auto">
          <a:xfrm>
            <a:off x="6229350" y="104775"/>
            <a:ext cx="466725" cy="323850"/>
            <a:chOff x="356" y="11"/>
            <a:chExt cx="49" cy="34"/>
          </a:xfrm>
        </xdr:grpSpPr>
        <xdr:grpSp>
          <xdr:nvGrpSpPr>
            <xdr:cNvPr id="27680" name="Group 1974">
              <a:extLst>
                <a:ext uri="{FF2B5EF4-FFF2-40B4-BE49-F238E27FC236}">
                  <a16:creationId xmlns:a16="http://schemas.microsoft.com/office/drawing/2014/main" id="{00000000-0008-0000-0E00-0000206C0000}"/>
                </a:ext>
              </a:extLst>
            </xdr:cNvPr>
            <xdr:cNvGrpSpPr>
              <a:grpSpLocks/>
            </xdr:cNvGrpSpPr>
          </xdr:nvGrpSpPr>
          <xdr:grpSpPr bwMode="auto">
            <a:xfrm>
              <a:off x="361" y="11"/>
              <a:ext cx="44" cy="18"/>
              <a:chOff x="148" y="352"/>
              <a:chExt cx="44" cy="18"/>
            </a:xfrm>
          </xdr:grpSpPr>
          <xdr:grpSp>
            <xdr:nvGrpSpPr>
              <xdr:cNvPr id="27681" name="Group 1975">
                <a:extLst>
                  <a:ext uri="{FF2B5EF4-FFF2-40B4-BE49-F238E27FC236}">
                    <a16:creationId xmlns:a16="http://schemas.microsoft.com/office/drawing/2014/main" id="{00000000-0008-0000-0E00-0000216C0000}"/>
                  </a:ext>
                </a:extLst>
              </xdr:cNvPr>
              <xdr:cNvGrpSpPr>
                <a:grpSpLocks noChangeAspect="1"/>
              </xdr:cNvGrpSpPr>
            </xdr:nvGrpSpPr>
            <xdr:grpSpPr bwMode="auto">
              <a:xfrm>
                <a:off x="148" y="352"/>
                <a:ext cx="14" cy="16"/>
                <a:chOff x="846" y="38"/>
                <a:chExt cx="28" cy="32"/>
              </a:xfrm>
            </xdr:grpSpPr>
            <xdr:sp macro="" textlink="">
              <xdr:nvSpPr>
                <xdr:cNvPr id="27682" name="Line 1976">
                  <a:extLst>
                    <a:ext uri="{FF2B5EF4-FFF2-40B4-BE49-F238E27FC236}">
                      <a16:creationId xmlns:a16="http://schemas.microsoft.com/office/drawing/2014/main" id="{00000000-0008-0000-0E00-000022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3" name="Arc 1977">
                  <a:extLst>
                    <a:ext uri="{FF2B5EF4-FFF2-40B4-BE49-F238E27FC236}">
                      <a16:creationId xmlns:a16="http://schemas.microsoft.com/office/drawing/2014/main" id="{00000000-0008-0000-0E00-000023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4" name="Line 1978">
                  <a:extLst>
                    <a:ext uri="{FF2B5EF4-FFF2-40B4-BE49-F238E27FC236}">
                      <a16:creationId xmlns:a16="http://schemas.microsoft.com/office/drawing/2014/main" id="{00000000-0008-0000-0E00-000024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7688" name="Picture 1983">
            <a:extLst>
              <a:ext uri="{FF2B5EF4-FFF2-40B4-BE49-F238E27FC236}">
                <a16:creationId xmlns:a16="http://schemas.microsoft.com/office/drawing/2014/main" id="{00000000-0008-0000-0E00-0000286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9" name="Picture 1984">
            <a:extLst>
              <a:ext uri="{FF2B5EF4-FFF2-40B4-BE49-F238E27FC236}">
                <a16:creationId xmlns:a16="http://schemas.microsoft.com/office/drawing/2014/main" id="{00000000-0008-0000-0E00-000029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90" name="Group 15680">
            <a:extLst>
              <a:ext uri="{FF2B5EF4-FFF2-40B4-BE49-F238E27FC236}">
                <a16:creationId xmlns:a16="http://schemas.microsoft.com/office/drawing/2014/main" id="{00000000-0008-0000-0E00-00002A6C0000}"/>
              </a:ext>
            </a:extLst>
          </xdr:cNvPr>
          <xdr:cNvGrpSpPr>
            <a:grpSpLocks/>
          </xdr:cNvGrpSpPr>
        </xdr:nvGrpSpPr>
        <xdr:grpSpPr bwMode="auto">
          <a:xfrm>
            <a:off x="6877050" y="38100"/>
            <a:ext cx="5086350" cy="400050"/>
            <a:chOff x="499" y="4"/>
            <a:chExt cx="534" cy="42"/>
          </a:xfrm>
        </xdr:grpSpPr>
        <xdr:sp macro="" textlink="">
          <xdr:nvSpPr>
            <xdr:cNvPr id="27691" name="AutoShape 1988">
              <a:hlinkClick xmlns:r="http://schemas.openxmlformats.org/officeDocument/2006/relationships" r:id="rId7" tooltip="Használati ismertető"/>
              <a:extLst>
                <a:ext uri="{FF2B5EF4-FFF2-40B4-BE49-F238E27FC236}">
                  <a16:creationId xmlns:a16="http://schemas.microsoft.com/office/drawing/2014/main" id="{00000000-0008-0000-0E00-00002B6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92" name="AutoShape 1989">
              <a:hlinkClick xmlns:r="http://schemas.openxmlformats.org/officeDocument/2006/relationships" r:id="rId8" tooltip="Sorsolás és eredmények"/>
              <a:extLst>
                <a:ext uri="{FF2B5EF4-FFF2-40B4-BE49-F238E27FC236}">
                  <a16:creationId xmlns:a16="http://schemas.microsoft.com/office/drawing/2014/main" id="{00000000-0008-0000-0E00-00002C6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00" name="AutoShape 1997">
              <a:hlinkClick xmlns:r="http://schemas.openxmlformats.org/officeDocument/2006/relationships" r:id="rId16" tooltip="Fényképek"/>
              <a:extLst>
                <a:ext uri="{FF2B5EF4-FFF2-40B4-BE49-F238E27FC236}">
                  <a16:creationId xmlns:a16="http://schemas.microsoft.com/office/drawing/2014/main" id="{00000000-0008-0000-0E00-0000346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00000000-0008-0000-0F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6" name="Kép 2">
            <a:extLst>
              <a:ext uri="{FF2B5EF4-FFF2-40B4-BE49-F238E27FC236}">
                <a16:creationId xmlns:a16="http://schemas.microsoft.com/office/drawing/2014/main" id="{00000000-0008-0000-0F00-000004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7" name="Group 1973">
            <a:hlinkClick xmlns:r="http://schemas.openxmlformats.org/officeDocument/2006/relationships" r:id="rId4" tooltip="Mail to Gyworks"/>
            <a:extLst>
              <a:ext uri="{FF2B5EF4-FFF2-40B4-BE49-F238E27FC236}">
                <a16:creationId xmlns:a16="http://schemas.microsoft.com/office/drawing/2014/main" id="{00000000-0008-0000-0F00-000005700000}"/>
              </a:ext>
            </a:extLst>
          </xdr:cNvPr>
          <xdr:cNvGrpSpPr>
            <a:grpSpLocks/>
          </xdr:cNvGrpSpPr>
        </xdr:nvGrpSpPr>
        <xdr:grpSpPr bwMode="auto">
          <a:xfrm>
            <a:off x="6229350" y="104775"/>
            <a:ext cx="466725" cy="323850"/>
            <a:chOff x="356" y="11"/>
            <a:chExt cx="49" cy="34"/>
          </a:xfrm>
        </xdr:grpSpPr>
        <xdr:grpSp>
          <xdr:nvGrpSpPr>
            <xdr:cNvPr id="28678" name="Group 1974">
              <a:extLst>
                <a:ext uri="{FF2B5EF4-FFF2-40B4-BE49-F238E27FC236}">
                  <a16:creationId xmlns:a16="http://schemas.microsoft.com/office/drawing/2014/main" id="{00000000-0008-0000-0F00-000006700000}"/>
                </a:ext>
              </a:extLst>
            </xdr:cNvPr>
            <xdr:cNvGrpSpPr>
              <a:grpSpLocks/>
            </xdr:cNvGrpSpPr>
          </xdr:nvGrpSpPr>
          <xdr:grpSpPr bwMode="auto">
            <a:xfrm>
              <a:off x="361" y="11"/>
              <a:ext cx="44" cy="18"/>
              <a:chOff x="148" y="352"/>
              <a:chExt cx="44" cy="18"/>
            </a:xfrm>
          </xdr:grpSpPr>
          <xdr:grpSp>
            <xdr:nvGrpSpPr>
              <xdr:cNvPr id="28679" name="Group 1975">
                <a:extLst>
                  <a:ext uri="{FF2B5EF4-FFF2-40B4-BE49-F238E27FC236}">
                    <a16:creationId xmlns:a16="http://schemas.microsoft.com/office/drawing/2014/main" id="{00000000-0008-0000-0F00-000007700000}"/>
                  </a:ext>
                </a:extLst>
              </xdr:cNvPr>
              <xdr:cNvGrpSpPr>
                <a:grpSpLocks noChangeAspect="1"/>
              </xdr:cNvGrpSpPr>
            </xdr:nvGrpSpPr>
            <xdr:grpSpPr bwMode="auto">
              <a:xfrm>
                <a:off x="148" y="352"/>
                <a:ext cx="14" cy="16"/>
                <a:chOff x="846" y="38"/>
                <a:chExt cx="28" cy="32"/>
              </a:xfrm>
            </xdr:grpSpPr>
            <xdr:sp macro="" textlink="">
              <xdr:nvSpPr>
                <xdr:cNvPr id="28680" name="Line 1976">
                  <a:extLst>
                    <a:ext uri="{FF2B5EF4-FFF2-40B4-BE49-F238E27FC236}">
                      <a16:creationId xmlns:a16="http://schemas.microsoft.com/office/drawing/2014/main" id="{00000000-0008-0000-0F00-000008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81" name="Arc 1977">
                  <a:extLst>
                    <a:ext uri="{FF2B5EF4-FFF2-40B4-BE49-F238E27FC236}">
                      <a16:creationId xmlns:a16="http://schemas.microsoft.com/office/drawing/2014/main" id="{00000000-0008-0000-0F00-000009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82" name="Line 1978">
                  <a:extLst>
                    <a:ext uri="{FF2B5EF4-FFF2-40B4-BE49-F238E27FC236}">
                      <a16:creationId xmlns:a16="http://schemas.microsoft.com/office/drawing/2014/main" id="{00000000-0008-0000-0F00-00000A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8686" name="Picture 1983">
            <a:extLst>
              <a:ext uri="{FF2B5EF4-FFF2-40B4-BE49-F238E27FC236}">
                <a16:creationId xmlns:a16="http://schemas.microsoft.com/office/drawing/2014/main" id="{00000000-0008-0000-0F00-00000E7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87" name="Picture 1984">
            <a:extLst>
              <a:ext uri="{FF2B5EF4-FFF2-40B4-BE49-F238E27FC236}">
                <a16:creationId xmlns:a16="http://schemas.microsoft.com/office/drawing/2014/main" id="{00000000-0008-0000-0F00-00000F7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8" name="Group 15680">
            <a:extLst>
              <a:ext uri="{FF2B5EF4-FFF2-40B4-BE49-F238E27FC236}">
                <a16:creationId xmlns:a16="http://schemas.microsoft.com/office/drawing/2014/main" id="{00000000-0008-0000-0F00-000010700000}"/>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7" tooltip="Használati ismertető"/>
              <a:extLst>
                <a:ext uri="{FF2B5EF4-FFF2-40B4-BE49-F238E27FC236}">
                  <a16:creationId xmlns:a16="http://schemas.microsoft.com/office/drawing/2014/main" id="{00000000-0008-0000-0F00-0000117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8" tooltip="Sorsolás és eredmények"/>
              <a:extLst>
                <a:ext uri="{FF2B5EF4-FFF2-40B4-BE49-F238E27FC236}">
                  <a16:creationId xmlns:a16="http://schemas.microsoft.com/office/drawing/2014/main" id="{00000000-0008-0000-0F00-0000127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6" tooltip="Fényképek"/>
              <a:extLst>
                <a:ext uri="{FF2B5EF4-FFF2-40B4-BE49-F238E27FC236}">
                  <a16:creationId xmlns:a16="http://schemas.microsoft.com/office/drawing/2014/main" id="{00000000-0008-0000-0F00-00001A7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40" activePane="bottomLeft" state="frozen"/>
      <selection pane="bottomLeft" activeCell="H63" sqref="H63"/>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38"/>
      <c r="E40" s="150"/>
      <c r="F40" s="151"/>
      <c r="G40" s="151"/>
      <c r="H40" s="151"/>
      <c r="I40" s="150"/>
      <c r="J40" s="152"/>
    </row>
    <row r="41" spans="1:60" ht="14.25" customHeight="1">
      <c r="A41" s="938"/>
      <c r="B41" s="166"/>
      <c r="C41" s="819" t="str">
        <f>CONCATENATE(" ",AB43,"."," forduló")</f>
        <v xml:space="preserve"> 1. forduló</v>
      </c>
      <c r="D41" s="252"/>
      <c r="E41" s="252"/>
      <c r="F41" s="252"/>
      <c r="G41" s="252"/>
      <c r="H41" s="252"/>
      <c r="I41" s="248" t="str">
        <f>CONCATENATE(IF($AW$61,"pont: ","gól: "),SUM(F43:H53)," / átlag: ",TEXT(IF(COUNT(F43:H53)=0,"-",SUM(F43:H53)/COUNT(F43:H53)*2),"0,00"))</f>
        <v>gól: 23 / átlag: 5,75</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38"/>
    </row>
    <row r="43" spans="1:60" ht="14.25" customHeight="1">
      <c r="A43" s="938"/>
      <c r="C43" s="778">
        <v>45371</v>
      </c>
      <c r="D43" s="778" t="s">
        <v>408</v>
      </c>
      <c r="E43" s="244" t="s">
        <v>473</v>
      </c>
      <c r="F43" s="250">
        <v>3</v>
      </c>
      <c r="G43" s="179" t="s">
        <v>178</v>
      </c>
      <c r="H43" s="251">
        <v>3</v>
      </c>
      <c r="I43" s="245" t="s">
        <v>474</v>
      </c>
      <c r="J43" s="186"/>
      <c r="K43" s="246"/>
      <c r="P43" s="188"/>
      <c r="Q43" s="188"/>
      <c r="R43" s="188"/>
      <c r="S43" s="188"/>
      <c r="U43" s="189" t="str">
        <f>X43&amp;Y43</f>
        <v>HZSE Ludovika 1HZSE Ludovika 2</v>
      </c>
      <c r="V43" s="190" t="b">
        <f>AND(F43&lt;&gt;"",H43&lt;&gt;"")</f>
        <v>1</v>
      </c>
      <c r="W43" s="189">
        <f>AB43</f>
        <v>1</v>
      </c>
      <c r="X43" s="189" t="str">
        <f>E43</f>
        <v>HZSE Ludovika 1</v>
      </c>
      <c r="Y43" s="189" t="str">
        <f>I43</f>
        <v>HZSE Ludovika 2</v>
      </c>
      <c r="Z43" s="191">
        <f>IF(V43,F43,"")</f>
        <v>3</v>
      </c>
      <c r="AA43" s="189">
        <f>IF(V43,H43,"")</f>
        <v>3</v>
      </c>
      <c r="AB43" s="192">
        <v>1</v>
      </c>
      <c r="AC43" s="193" t="str">
        <f>IF(Z43&gt;AA43,X43,"")</f>
        <v/>
      </c>
      <c r="AD43" s="193" t="str">
        <f>IF(AA43="","",IF(Z43=AA43,X43,""))</f>
        <v>HZSE Ludovika 1</v>
      </c>
      <c r="AE43" s="194" t="str">
        <f>IF(AND($AW$61,Z43=0,AA43=20),X43&amp;"ooo",IF(Z43&lt;AA43,X43,""))</f>
        <v/>
      </c>
      <c r="AF43" s="193" t="str">
        <f>IF(AA43&gt;Z43,Y43,"")</f>
        <v/>
      </c>
      <c r="AG43" s="193" t="str">
        <f>IF(AA43="","",IF(Z43=AA43,Y43,""))</f>
        <v>HZSE Ludovika 2</v>
      </c>
      <c r="AH43" s="194" t="str">
        <f>IF(AND($AW$61,Z43=20,AA43=0),Y43&amp;"ooo",IF(Z43&gt;AA43,Y43,""))</f>
        <v/>
      </c>
      <c r="AI43" s="195">
        <f>C43</f>
        <v>45371</v>
      </c>
      <c r="AL43" s="196" t="str">
        <f>IF(OR(X43=Kedvenc!$C$43,Y43=Kedvenc!$C$43),W43,"")</f>
        <v/>
      </c>
      <c r="AM43" s="197" t="str">
        <f>IF(AL43="","",U43)</f>
        <v/>
      </c>
      <c r="AP43" s="198" t="s">
        <v>125</v>
      </c>
      <c r="BB43" s="575" t="str">
        <f>C43&amp;D43</f>
        <v>4537119:00 – A pálya</v>
      </c>
      <c r="BC43" s="260">
        <f t="shared" ref="BC43:BC48" si="0">COUNTIF($BB$43:$BB$470,BB43)</f>
        <v>1</v>
      </c>
      <c r="BD43" s="472" t="str">
        <f t="shared" ref="BD43:BD48" si="1">U43</f>
        <v>HZSE Ludovika 1HZSE Ludovika 2</v>
      </c>
      <c r="BE43" s="472" t="str">
        <f t="shared" ref="BE43:BF48" si="2">X43</f>
        <v>HZSE Ludovika 1</v>
      </c>
      <c r="BF43" s="472" t="str">
        <f t="shared" si="2"/>
        <v>HZSE Ludovika 2</v>
      </c>
      <c r="BG43" s="260">
        <f t="shared" ref="BG43:BG48" si="3">W43</f>
        <v>1</v>
      </c>
      <c r="BH43" s="783"/>
    </row>
    <row r="44" spans="1:60" ht="14.25" customHeight="1">
      <c r="A44" s="938"/>
      <c r="C44" s="778">
        <v>45371</v>
      </c>
      <c r="D44" s="778" t="s">
        <v>411</v>
      </c>
      <c r="E44" s="244" t="s">
        <v>475</v>
      </c>
      <c r="F44" s="250">
        <v>1</v>
      </c>
      <c r="G44" s="179" t="s">
        <v>178</v>
      </c>
      <c r="H44" s="251">
        <v>4</v>
      </c>
      <c r="I44" s="245" t="s">
        <v>406</v>
      </c>
      <c r="J44" s="186"/>
      <c r="K44" s="247"/>
      <c r="P44" s="188"/>
      <c r="Q44" s="188"/>
      <c r="R44" s="188"/>
      <c r="S44" s="188"/>
      <c r="U44" s="189" t="str">
        <f>X44&amp;Y44</f>
        <v>FC HALYVakana</v>
      </c>
      <c r="V44" s="190" t="b">
        <f>AND(F44&lt;&gt;"",H44&lt;&gt;"")</f>
        <v>1</v>
      </c>
      <c r="W44" s="189">
        <f>W43</f>
        <v>1</v>
      </c>
      <c r="X44" s="189" t="str">
        <f>E44</f>
        <v>FC HALY</v>
      </c>
      <c r="Y44" s="189" t="str">
        <f>I44</f>
        <v>Vakana</v>
      </c>
      <c r="Z44" s="191">
        <f>IF(V44,F44,"")</f>
        <v>1</v>
      </c>
      <c r="AA44" s="189">
        <f>IF(V44,H44,"")</f>
        <v>4</v>
      </c>
      <c r="AB44" s="192"/>
      <c r="AC44" s="193" t="str">
        <f>IF(Z44&gt;AA44,X44,"")</f>
        <v/>
      </c>
      <c r="AD44" s="193" t="str">
        <f>IF(AA44="","",IF(Z44=AA44,X44,""))</f>
        <v/>
      </c>
      <c r="AE44" s="194" t="str">
        <f>IF(AND($AW$61,Z44=0,AA44=20),X44&amp;"ooo",IF(Z44&lt;AA44,X44,""))</f>
        <v>FC HALY</v>
      </c>
      <c r="AF44" s="193" t="str">
        <f>IF(AA44&gt;Z44,Y44,"")</f>
        <v>Vakana</v>
      </c>
      <c r="AG44" s="193" t="str">
        <f>IF(AA44="","",IF(Z44=AA44,Y44,""))</f>
        <v/>
      </c>
      <c r="AH44" s="194" t="str">
        <f>IF(AND($AW$61,Z44=20,AA44=0),Y44&amp;"ooo",IF(Z44&gt;AA44,Y44,""))</f>
        <v/>
      </c>
      <c r="AI44" s="195">
        <f>C44</f>
        <v>45371</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4537119:00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38"/>
      <c r="C45" s="778">
        <v>45371</v>
      </c>
      <c r="D45" s="778" t="s">
        <v>409</v>
      </c>
      <c r="E45" s="244" t="s">
        <v>454</v>
      </c>
      <c r="F45" s="250">
        <v>2</v>
      </c>
      <c r="G45" s="179" t="s">
        <v>178</v>
      </c>
      <c r="H45" s="251">
        <v>6</v>
      </c>
      <c r="I45" s="245" t="s">
        <v>455</v>
      </c>
      <c r="J45" s="186"/>
      <c r="K45" s="247"/>
      <c r="P45" s="188"/>
      <c r="Q45" s="188"/>
      <c r="R45" s="188"/>
      <c r="S45" s="188"/>
      <c r="U45" s="189" t="str">
        <f>X45&amp;Y45</f>
        <v>TurboABÉ UNITED</v>
      </c>
      <c r="V45" s="190" t="b">
        <f>AND(F45&lt;&gt;"",H45&lt;&gt;"")</f>
        <v>1</v>
      </c>
      <c r="W45" s="189">
        <f>W44</f>
        <v>1</v>
      </c>
      <c r="X45" s="189" t="str">
        <f>E45</f>
        <v>Turbo</v>
      </c>
      <c r="Y45" s="189" t="str">
        <f>I45</f>
        <v>ABÉ UNITED</v>
      </c>
      <c r="Z45" s="191">
        <f>IF(V45,F45,"")</f>
        <v>2</v>
      </c>
      <c r="AA45" s="189">
        <f>IF(V45,H45,"")</f>
        <v>6</v>
      </c>
      <c r="AB45" s="192"/>
      <c r="AC45" s="193" t="str">
        <f>IF(Z45&gt;AA45,X45,"")</f>
        <v/>
      </c>
      <c r="AD45" s="193" t="str">
        <f>IF(AA45="","",IF(Z45=AA45,X45,""))</f>
        <v/>
      </c>
      <c r="AE45" s="194" t="str">
        <f>IF(AND($AW$61,Z45=0,AA45=20),X45&amp;"ooo",IF(Z45&lt;AA45,X45,""))</f>
        <v>Turbo</v>
      </c>
      <c r="AF45" s="193" t="str">
        <f>IF(AA45&gt;Z45,Y45,"")</f>
        <v>ABÉ UNITED</v>
      </c>
      <c r="AG45" s="193" t="str">
        <f>IF(AA45="","",IF(Z45=AA45,Y45,""))</f>
        <v/>
      </c>
      <c r="AH45" s="194" t="str">
        <f>IF(AND($AW$61,Z45=20,AA45=0),Y45&amp;"ooo",IF(Z45&gt;AA45,Y45,""))</f>
        <v/>
      </c>
      <c r="AI45" s="195">
        <f>C45</f>
        <v>45371</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4537119:45 – A pálya</v>
      </c>
      <c r="BC45" s="260">
        <f t="shared" si="0"/>
        <v>1</v>
      </c>
      <c r="BD45" s="472" t="str">
        <f t="shared" si="1"/>
        <v>TurboABÉ UNITED</v>
      </c>
      <c r="BE45" s="472" t="str">
        <f t="shared" si="2"/>
        <v>Turbo</v>
      </c>
      <c r="BF45" s="472" t="str">
        <f t="shared" si="2"/>
        <v>ABÉ UNITED</v>
      </c>
      <c r="BG45" s="260">
        <f t="shared" si="3"/>
        <v>1</v>
      </c>
      <c r="BH45" s="783"/>
    </row>
    <row r="46" spans="1:60" ht="14.25" customHeight="1">
      <c r="A46" s="938"/>
      <c r="C46" s="778">
        <v>45371</v>
      </c>
      <c r="D46" s="778" t="s">
        <v>412</v>
      </c>
      <c r="E46" s="244" t="s">
        <v>407</v>
      </c>
      <c r="F46" s="250">
        <v>1</v>
      </c>
      <c r="G46" s="179" t="s">
        <v>178</v>
      </c>
      <c r="H46" s="251">
        <v>3</v>
      </c>
      <c r="I46" s="245" t="s">
        <v>20</v>
      </c>
      <c r="J46" s="186"/>
      <c r="K46" s="247"/>
      <c r="P46" s="188"/>
      <c r="Q46" s="188"/>
      <c r="U46" s="189" t="str">
        <f>X46&amp;Y46</f>
        <v>ZrínyigyöngyeMH BHD</v>
      </c>
      <c r="V46" s="190" t="b">
        <f>AND(F46&lt;&gt;"",H46&lt;&gt;"")</f>
        <v>1</v>
      </c>
      <c r="W46" s="189">
        <f>W45</f>
        <v>1</v>
      </c>
      <c r="X46" s="189" t="str">
        <f>E46</f>
        <v>Zrínyigyöngye</v>
      </c>
      <c r="Y46" s="189" t="str">
        <f>I46</f>
        <v>MH BHD</v>
      </c>
      <c r="Z46" s="191">
        <f>IF(V46,F46,"")</f>
        <v>1</v>
      </c>
      <c r="AA46" s="189">
        <f>IF(V46,H46,"")</f>
        <v>3</v>
      </c>
      <c r="AB46" s="192"/>
      <c r="AC46" s="193" t="str">
        <f>IF(Z46&gt;AA46,X46,"")</f>
        <v/>
      </c>
      <c r="AD46" s="193" t="str">
        <f>IF(AA46="","",IF(Z46=AA46,X46,""))</f>
        <v/>
      </c>
      <c r="AE46" s="194" t="str">
        <f>IF(AND($AW$61,Z46=0,AA46=20),X46&amp;"ooo",IF(Z46&lt;AA46,X46,""))</f>
        <v>Zrínyigyöngye</v>
      </c>
      <c r="AF46" s="193" t="str">
        <f>IF(AA46&gt;Z46,Y46,"")</f>
        <v>MH BHD</v>
      </c>
      <c r="AG46" s="193" t="str">
        <f>IF(AA46="","",IF(Z46=AA46,Y46,""))</f>
        <v/>
      </c>
      <c r="AH46" s="194" t="str">
        <f>IF(AND($AW$61,Z46=20,AA46=0),Y46&amp;"ooo",IF(Z46&gt;AA46,Y46,""))</f>
        <v/>
      </c>
      <c r="AI46" s="195">
        <f>C46</f>
        <v>45371</v>
      </c>
      <c r="AL46" s="196">
        <f>IF(OR(X46=Kedvenc!$C$43,Y46=Kedvenc!$C$43),W46,"")</f>
        <v>1</v>
      </c>
      <c r="AM46" s="197" t="str">
        <f>IF(AL46="","",U46)</f>
        <v>ZrínyigyöngyeMH BHD</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4537119:45 – B pálya</v>
      </c>
      <c r="BC46" s="260">
        <f t="shared" si="0"/>
        <v>1</v>
      </c>
      <c r="BD46" s="472" t="str">
        <f t="shared" si="1"/>
        <v>ZrínyigyöngyeMH BHD</v>
      </c>
      <c r="BE46" s="472" t="str">
        <f t="shared" si="2"/>
        <v>Zrínyigyöngye</v>
      </c>
      <c r="BF46" s="472" t="str">
        <f t="shared" si="2"/>
        <v>MH BHD</v>
      </c>
      <c r="BG46" s="260">
        <f t="shared" si="3"/>
        <v>1</v>
      </c>
      <c r="BH46" s="783"/>
    </row>
    <row r="47" spans="1:60" ht="14.25" customHeight="1">
      <c r="A47" s="938"/>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38"/>
      <c r="D48" s="818" t="s">
        <v>23</v>
      </c>
      <c r="E48" s="817">
        <f>BI49</f>
        <v>45371</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38"/>
      <c r="C49" s="797">
        <v>0.79166666666666663</v>
      </c>
      <c r="D49" s="798" t="s">
        <v>21</v>
      </c>
      <c r="E49" s="799" t="str">
        <f t="shared" ref="E49:E54" si="5">IF(ISNA(BK50),"–",BK50&amp;". forduló:     "&amp;BL50&amp;"  v.  "&amp;BM50)</f>
        <v>1. forduló:     HZSE Ludovika 1  v.  HZSE Ludovika 2</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45371</v>
      </c>
    </row>
    <row r="50" spans="1:65" ht="16.5" customHeight="1">
      <c r="A50" s="938"/>
      <c r="C50" s="804"/>
      <c r="D50" s="785" t="s">
        <v>22</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45371</v>
      </c>
      <c r="BJ50" s="780" t="str">
        <f>$AW$71</f>
        <v>19:00 – A pálya</v>
      </c>
      <c r="BK50" s="780">
        <f>VLOOKUP(BI50&amp;BJ50,ASZ!$BB$43:$BG$470,6,FALSE)</f>
        <v>1</v>
      </c>
      <c r="BL50" s="472" t="str">
        <f>VLOOKUP(BI50&amp;BJ50,ASZ!$BB$43:$BG$470,4,FALSE)</f>
        <v>HZSE Ludovika 1</v>
      </c>
      <c r="BM50" s="472" t="str">
        <f>VLOOKUP(BI50&amp;BJ50,ASZ!$BB$43:$BG$470,5,FALSE)</f>
        <v>HZSE Ludovika 2</v>
      </c>
    </row>
    <row r="51" spans="1:65" ht="16.5" customHeight="1">
      <c r="A51" s="938"/>
      <c r="C51" s="806">
        <v>0.82291666666666663</v>
      </c>
      <c r="D51" s="786" t="s">
        <v>21</v>
      </c>
      <c r="E51" s="787" t="str">
        <f t="shared" si="5"/>
        <v>1. forduló:     Turbo  v.  ABÉ UNITED</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45371</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38"/>
      <c r="C52" s="808"/>
      <c r="D52" s="791" t="s">
        <v>22</v>
      </c>
      <c r="E52" s="784" t="str">
        <f t="shared" si="5"/>
        <v>1. forduló:     Zrínyigyöngye  v.  MH BHD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45371</v>
      </c>
      <c r="BJ52" s="780" t="str">
        <f>$AW$73</f>
        <v>19:45 – A pálya</v>
      </c>
      <c r="BK52" s="780">
        <f>VLOOKUP(BI52&amp;BJ52,ASZ!$BB$43:$BG$470,6,FALSE)</f>
        <v>1</v>
      </c>
      <c r="BL52" s="472" t="str">
        <f>VLOOKUP(BI52&amp;BJ52,ASZ!$BB$43:$BG$470,4,FALSE)</f>
        <v>Turbo</v>
      </c>
      <c r="BM52" s="472" t="str">
        <f>VLOOKUP(BI52&amp;BJ52,ASZ!$BB$43:$BG$470,5,FALSE)</f>
        <v>ABÉ UNITED</v>
      </c>
    </row>
    <row r="53" spans="1:65" ht="16.5" customHeight="1">
      <c r="A53" s="938"/>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45371</v>
      </c>
      <c r="BJ53" s="780" t="str">
        <f>$AW$74</f>
        <v>19:45 – B pálya</v>
      </c>
      <c r="BK53" s="780">
        <f>VLOOKUP(BI53&amp;BJ53,ASZ!$BB$43:$BG$470,6,FALSE)</f>
        <v>1</v>
      </c>
      <c r="BL53" s="472" t="str">
        <f>VLOOKUP(BI53&amp;BJ53,ASZ!$BB$43:$BG$470,4,FALSE)</f>
        <v>Zrínyigyöngye</v>
      </c>
      <c r="BM53" s="472" t="str">
        <f>VLOOKUP(BI53&amp;BJ53,ASZ!$BB$43:$BG$470,5,FALSE)</f>
        <v>MH BHD</v>
      </c>
    </row>
    <row r="54" spans="1:65" ht="16.5" customHeight="1">
      <c r="A54" s="938"/>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45371</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38"/>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45371</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38"/>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38"/>
      <c r="B57" s="166"/>
      <c r="C57" s="819" t="str">
        <f>CONCATENATE(" ",AB59,"."," forduló")</f>
        <v xml:space="preserve"> 2. forduló</v>
      </c>
      <c r="D57" s="252"/>
      <c r="E57" s="252"/>
      <c r="F57" s="252"/>
      <c r="G57" s="252"/>
      <c r="H57" s="252"/>
      <c r="I57" s="248" t="str">
        <f>CONCATENATE(IF($AW$61,"pont: ","gól: "),SUM(F59:H70)," / átlag: ",TEXT(IF(COUNT(F59:H70)=0,"-",SUM(F59:H70)/COUNT(F59:H70)*2),"0,00"))</f>
        <v>gól: 24 / átlag: 6,00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38"/>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38"/>
      <c r="C59" s="778">
        <v>45378</v>
      </c>
      <c r="D59" s="778" t="s">
        <v>408</v>
      </c>
      <c r="E59" s="244" t="s">
        <v>474</v>
      </c>
      <c r="F59" s="250">
        <v>9</v>
      </c>
      <c r="G59" s="179" t="s">
        <v>178</v>
      </c>
      <c r="H59" s="251">
        <v>1</v>
      </c>
      <c r="I59" s="245" t="s">
        <v>455</v>
      </c>
      <c r="J59" s="186"/>
      <c r="K59" s="246"/>
      <c r="L59" s="204"/>
      <c r="M59" s="205"/>
      <c r="N59" s="188"/>
      <c r="O59" s="154"/>
      <c r="U59" s="189" t="str">
        <f>X59&amp;Y59</f>
        <v>HZSE Ludovika 2ABÉ UNITED</v>
      </c>
      <c r="V59" s="190" t="b">
        <f>AND(F59&lt;&gt;"",H59&lt;&gt;"")</f>
        <v>1</v>
      </c>
      <c r="W59" s="189">
        <f>AB59</f>
        <v>2</v>
      </c>
      <c r="X59" s="189" t="str">
        <f>E59</f>
        <v>HZSE Ludovika 2</v>
      </c>
      <c r="Y59" s="189" t="str">
        <f>I59</f>
        <v>ABÉ UNITED</v>
      </c>
      <c r="Z59" s="191">
        <f>IF(V59,F59,"")</f>
        <v>9</v>
      </c>
      <c r="AA59" s="189">
        <f>IF(V59,H59,"")</f>
        <v>1</v>
      </c>
      <c r="AB59" s="192">
        <f>IF(NOT(ASZTAB!$X$71),AB43+1,AB43+COUNTIF(AB29:AB58,AB43)-1)</f>
        <v>2</v>
      </c>
      <c r="AC59" s="193" t="str">
        <f>IF(Z59&gt;AA59,X59,"")</f>
        <v>HZSE Ludovika 2</v>
      </c>
      <c r="AD59" s="193" t="str">
        <f>IF(AA59="","",IF(Z59=AA59,X59,""))</f>
        <v/>
      </c>
      <c r="AE59" s="194" t="str">
        <f>IF(AND($AW$61,Z59=0,AA59=20),X59&amp;"ooo",IF(Z59&lt;AA59,X59,""))</f>
        <v/>
      </c>
      <c r="AF59" s="193" t="str">
        <f>IF(AA59&gt;Z59,Y59,"")</f>
        <v/>
      </c>
      <c r="AG59" s="193" t="str">
        <f>IF(AA59="","",IF(Z59=AA59,Y59,""))</f>
        <v/>
      </c>
      <c r="AH59" s="194" t="str">
        <f>IF(AND($AW$61,Z59=20,AA59=0),Y59&amp;"ooo",IF(Z59&gt;AA59,Y59,""))</f>
        <v>ABÉ UNITED</v>
      </c>
      <c r="AI59" s="195">
        <f>C59</f>
        <v>45378</v>
      </c>
      <c r="AL59" s="196" t="str">
        <f>IF(OR(X59=Kedvenc!$C$43,Y59=Kedvenc!$C$43),W59,"")</f>
        <v/>
      </c>
      <c r="AM59" s="197" t="str">
        <f>IF(AL59="","",U59)</f>
        <v/>
      </c>
      <c r="AP59" s="218"/>
      <c r="AQ59" s="219">
        <v>1</v>
      </c>
      <c r="AR59" s="220">
        <v>45371</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4537819:00 – A pálya</v>
      </c>
      <c r="BC59" s="260">
        <f t="shared" ref="BC59:BC64" si="10">COUNTIF($BB$43:$BB$470,BB59)</f>
        <v>1</v>
      </c>
      <c r="BD59" s="472" t="str">
        <f t="shared" ref="BD59:BD64" si="11">U59</f>
        <v>HZSE Ludovika 2ABÉ UNITED</v>
      </c>
      <c r="BE59" s="472" t="str">
        <f t="shared" ref="BE59:BF64" si="12">X59</f>
        <v>HZSE Ludovika 2</v>
      </c>
      <c r="BF59" s="472" t="str">
        <f t="shared" si="12"/>
        <v>ABÉ UNITED</v>
      </c>
      <c r="BG59" s="260">
        <f t="shared" ref="BG59:BG64" si="13">W59</f>
        <v>2</v>
      </c>
      <c r="BH59" s="783"/>
    </row>
    <row r="60" spans="1:65" ht="14.25" customHeight="1">
      <c r="A60" s="938"/>
      <c r="C60" s="778">
        <v>45378</v>
      </c>
      <c r="D60" s="778" t="s">
        <v>411</v>
      </c>
      <c r="E60" s="244" t="s">
        <v>406</v>
      </c>
      <c r="F60" s="250">
        <v>1</v>
      </c>
      <c r="G60" s="179" t="s">
        <v>178</v>
      </c>
      <c r="H60" s="251">
        <v>4</v>
      </c>
      <c r="I60" s="245" t="s">
        <v>20</v>
      </c>
      <c r="J60" s="186"/>
      <c r="K60" s="247"/>
      <c r="L60" s="204"/>
      <c r="M60" s="205"/>
      <c r="N60" s="188"/>
      <c r="O60" s="154"/>
      <c r="U60" s="189" t="str">
        <f>X60&amp;Y60</f>
        <v>VakanaMH BHD</v>
      </c>
      <c r="V60" s="190" t="b">
        <f>AND(F60&lt;&gt;"",H60&lt;&gt;"")</f>
        <v>1</v>
      </c>
      <c r="W60" s="189">
        <f>W59</f>
        <v>2</v>
      </c>
      <c r="X60" s="189" t="str">
        <f>E60</f>
        <v>Vakana</v>
      </c>
      <c r="Y60" s="189" t="str">
        <f>I60</f>
        <v>MH BHD</v>
      </c>
      <c r="Z60" s="191">
        <f>IF(V60,F60,"")</f>
        <v>1</v>
      </c>
      <c r="AA60" s="189">
        <f>IF(V60,H60,"")</f>
        <v>4</v>
      </c>
      <c r="AB60" s="192"/>
      <c r="AC60" s="193" t="str">
        <f>IF(Z60&gt;AA60,X60,"")</f>
        <v/>
      </c>
      <c r="AD60" s="193" t="str">
        <f>IF(AA60="","",IF(Z60=AA60,X60,""))</f>
        <v/>
      </c>
      <c r="AE60" s="194" t="str">
        <f>IF(AND($AW$61,Z60=0,AA60=20),X60&amp;"ooo",IF(Z60&lt;AA60,X60,""))</f>
        <v>Vakana</v>
      </c>
      <c r="AF60" s="193" t="str">
        <f>IF(AA60&gt;Z60,Y60,"")</f>
        <v>MH BHD</v>
      </c>
      <c r="AG60" s="193" t="str">
        <f>IF(AA60="","",IF(Z60=AA60,Y60,""))</f>
        <v/>
      </c>
      <c r="AH60" s="194" t="str">
        <f>IF(AND($AW$61,Z60=20,AA60=0),Y60&amp;"ooo",IF(Z60&gt;AA60,Y60,""))</f>
        <v/>
      </c>
      <c r="AI60" s="195">
        <f>C60</f>
        <v>45378</v>
      </c>
      <c r="AL60" s="196" t="str">
        <f>IF(OR(X60=Kedvenc!$C$43,Y60=Kedvenc!$C$43),W60,"")</f>
        <v/>
      </c>
      <c r="AM60" s="197" t="str">
        <f>IF(AL60="","",U60)</f>
        <v/>
      </c>
      <c r="AP60" s="224"/>
      <c r="AQ60" s="219">
        <v>2</v>
      </c>
      <c r="AR60" s="220">
        <v>45378</v>
      </c>
      <c r="AS60" s="221">
        <f t="shared" ca="1" si="8"/>
        <v>1000</v>
      </c>
      <c r="AT60" s="219">
        <f ca="1">IF(COUNT(OFFSET($AB$42,MATCH(AQ60,index.a,0),-2,12+IF(ASZTAB!$X$71,16,0),2))&gt;=4,AQ60,-1000)</f>
        <v>2</v>
      </c>
      <c r="AV60" s="222" t="s">
        <v>109</v>
      </c>
      <c r="AW60" s="223" t="b">
        <f>ASZTAB!AJ43</f>
        <v>0</v>
      </c>
      <c r="AX60" s="224"/>
      <c r="AY60" s="224"/>
      <c r="BB60" s="261" t="str">
        <f t="shared" si="9"/>
        <v>4537819:00 – B pálya</v>
      </c>
      <c r="BC60" s="260">
        <f t="shared" si="10"/>
        <v>1</v>
      </c>
      <c r="BD60" s="472" t="str">
        <f t="shared" si="11"/>
        <v>VakanaMH BHD</v>
      </c>
      <c r="BE60" s="472" t="str">
        <f t="shared" si="12"/>
        <v>Vakana</v>
      </c>
      <c r="BF60" s="472" t="str">
        <f t="shared" si="12"/>
        <v>MH BHD</v>
      </c>
      <c r="BG60" s="260">
        <f t="shared" si="13"/>
        <v>2</v>
      </c>
      <c r="BH60" s="783"/>
    </row>
    <row r="61" spans="1:65" ht="14.25" customHeight="1">
      <c r="A61" s="938"/>
      <c r="C61" s="778">
        <v>45378</v>
      </c>
      <c r="D61" s="778" t="s">
        <v>409</v>
      </c>
      <c r="E61" s="244" t="s">
        <v>473</v>
      </c>
      <c r="F61" s="250">
        <v>1</v>
      </c>
      <c r="G61" s="179" t="s">
        <v>178</v>
      </c>
      <c r="H61" s="251">
        <v>0</v>
      </c>
      <c r="I61" s="245" t="s">
        <v>454</v>
      </c>
      <c r="J61" s="186"/>
      <c r="K61" s="247"/>
      <c r="L61" s="204"/>
      <c r="M61" s="205"/>
      <c r="N61" s="188"/>
      <c r="O61" s="154"/>
      <c r="U61" s="189" t="str">
        <f>X61&amp;Y61</f>
        <v>HZSE Ludovika 1Turbo</v>
      </c>
      <c r="V61" s="190" t="b">
        <f>AND(F61&lt;&gt;"",H61&lt;&gt;"")</f>
        <v>1</v>
      </c>
      <c r="W61" s="189">
        <f>W60</f>
        <v>2</v>
      </c>
      <c r="X61" s="189" t="str">
        <f>E61</f>
        <v>HZSE Ludovika 1</v>
      </c>
      <c r="Y61" s="189" t="str">
        <f>I61</f>
        <v>Turbo</v>
      </c>
      <c r="Z61" s="191">
        <f>IF(V61,F61,"")</f>
        <v>1</v>
      </c>
      <c r="AA61" s="189">
        <f>IF(V61,H61,"")</f>
        <v>0</v>
      </c>
      <c r="AB61" s="192"/>
      <c r="AC61" s="193" t="str">
        <f>IF(Z61&gt;AA61,X61,"")</f>
        <v>HZSE Ludovika 1</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45378</v>
      </c>
      <c r="AL61" s="196" t="str">
        <f>IF(OR(X61=Kedvenc!$C$43,Y61=Kedvenc!$C$43),W61,"")</f>
        <v/>
      </c>
      <c r="AM61" s="197" t="str">
        <f>IF(AL61="","",U61)</f>
        <v/>
      </c>
      <c r="AQ61" s="219">
        <v>3</v>
      </c>
      <c r="AR61" s="220">
        <v>45385</v>
      </c>
      <c r="AS61" s="221">
        <f t="shared" ca="1" si="8"/>
        <v>3</v>
      </c>
      <c r="AT61" s="219">
        <f ca="1">IF(COUNT(OFFSET($AB$42,MATCH(AQ61,index.a,0),-2,12+IF(ASZTAB!$X$71,16,0),2))&gt;=4,AQ61,-1000)</f>
        <v>-1000</v>
      </c>
      <c r="AV61" s="222" t="s">
        <v>110</v>
      </c>
      <c r="AW61" s="223" t="b">
        <f>ASZTAB!AJ44</f>
        <v>0</v>
      </c>
      <c r="BB61" s="261" t="str">
        <f t="shared" si="9"/>
        <v>4537819:45 – A pálya</v>
      </c>
      <c r="BC61" s="260">
        <f t="shared" si="10"/>
        <v>1</v>
      </c>
      <c r="BD61" s="472" t="str">
        <f t="shared" si="11"/>
        <v>HZSE Ludovika 1Turbo</v>
      </c>
      <c r="BE61" s="472" t="str">
        <f t="shared" si="12"/>
        <v>HZSE Ludovika 1</v>
      </c>
      <c r="BF61" s="472" t="str">
        <f t="shared" si="12"/>
        <v>Turbo</v>
      </c>
      <c r="BG61" s="260">
        <f t="shared" si="13"/>
        <v>2</v>
      </c>
      <c r="BH61" s="783"/>
    </row>
    <row r="62" spans="1:65" ht="14.25" customHeight="1">
      <c r="A62" s="938"/>
      <c r="C62" s="778">
        <v>45378</v>
      </c>
      <c r="D62" s="778" t="s">
        <v>412</v>
      </c>
      <c r="E62" s="244" t="s">
        <v>475</v>
      </c>
      <c r="F62" s="250">
        <v>2</v>
      </c>
      <c r="G62" s="179" t="s">
        <v>178</v>
      </c>
      <c r="H62" s="251">
        <v>6</v>
      </c>
      <c r="I62" s="245" t="s">
        <v>407</v>
      </c>
      <c r="J62" s="186"/>
      <c r="K62" s="247"/>
      <c r="L62" s="204"/>
      <c r="M62" s="205"/>
      <c r="N62" s="188"/>
      <c r="O62" s="154"/>
      <c r="U62" s="189" t="str">
        <f>X62&amp;Y62</f>
        <v>FC HALYZrínyigyöngye</v>
      </c>
      <c r="V62" s="190" t="b">
        <f>AND(F62&lt;&gt;"",H62&lt;&gt;"")</f>
        <v>1</v>
      </c>
      <c r="W62" s="189">
        <f>W61</f>
        <v>2</v>
      </c>
      <c r="X62" s="189" t="str">
        <f>E62</f>
        <v>FC HALY</v>
      </c>
      <c r="Y62" s="189" t="str">
        <f>I62</f>
        <v>Zrínyigyöngye</v>
      </c>
      <c r="Z62" s="191">
        <f>IF(V62,F62,"")</f>
        <v>2</v>
      </c>
      <c r="AA62" s="189">
        <f>IF(V62,H62,"")</f>
        <v>6</v>
      </c>
      <c r="AB62" s="192"/>
      <c r="AC62" s="193" t="str">
        <f>IF(Z62&gt;AA62,X62,"")</f>
        <v/>
      </c>
      <c r="AD62" s="193" t="str">
        <f>IF(AA62="","",IF(Z62=AA62,X62,""))</f>
        <v/>
      </c>
      <c r="AE62" s="194" t="str">
        <f>IF(AND($AW$61,Z62=0,AA62=20),X62&amp;"ooo",IF(Z62&lt;AA62,X62,""))</f>
        <v>FC HALY</v>
      </c>
      <c r="AF62" s="193" t="str">
        <f>IF(AA62&gt;Z62,Y62,"")</f>
        <v>Zrínyigyöngye</v>
      </c>
      <c r="AG62" s="193" t="str">
        <f>IF(AA62="","",IF(Z62=AA62,Y62,""))</f>
        <v/>
      </c>
      <c r="AH62" s="194" t="str">
        <f>IF(AND($AW$61,Z62=20,AA62=0),Y62&amp;"ooo",IF(Z62&gt;AA62,Y62,""))</f>
        <v/>
      </c>
      <c r="AI62" s="195">
        <f>C62</f>
        <v>45378</v>
      </c>
      <c r="AL62" s="196">
        <f>IF(OR(X62=Kedvenc!$C$43,Y62=Kedvenc!$C$43),W62,"")</f>
        <v>2</v>
      </c>
      <c r="AM62" s="197" t="str">
        <f>IF(AL62="","",U62)</f>
        <v>FC HALYZrínyigyöngye</v>
      </c>
      <c r="AQ62" s="219">
        <v>4</v>
      </c>
      <c r="AR62" s="220">
        <v>45392</v>
      </c>
      <c r="AS62" s="221">
        <f t="shared" ca="1" si="8"/>
        <v>4</v>
      </c>
      <c r="AT62" s="219">
        <f ca="1">IF(COUNT(OFFSET($AB$42,MATCH(AQ62,index.a,0),-2,12+IF(ASZTAB!$X$71,16,0),2))&gt;=4,AQ62,-1000)</f>
        <v>-1000</v>
      </c>
      <c r="AV62" s="222" t="s">
        <v>111</v>
      </c>
      <c r="AW62" s="223" t="b">
        <f>ASZTAB!AJ45</f>
        <v>0</v>
      </c>
      <c r="BB62" s="261" t="str">
        <f t="shared" si="9"/>
        <v>4537819:45 – B pálya</v>
      </c>
      <c r="BC62" s="260">
        <f t="shared" si="10"/>
        <v>1</v>
      </c>
      <c r="BD62" s="472" t="str">
        <f t="shared" si="11"/>
        <v>FC HALYZrínyigyöngye</v>
      </c>
      <c r="BE62" s="472" t="str">
        <f t="shared" si="12"/>
        <v>FC HALY</v>
      </c>
      <c r="BF62" s="472" t="str">
        <f t="shared" si="12"/>
        <v>Zrínyigyöngye</v>
      </c>
      <c r="BG62" s="260">
        <f t="shared" si="13"/>
        <v>2</v>
      </c>
      <c r="BH62" s="783"/>
    </row>
    <row r="63" spans="1:65" ht="14.25" customHeight="1">
      <c r="A63" s="938"/>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45399</v>
      </c>
      <c r="AS63" s="221">
        <f t="shared" ca="1" si="8"/>
        <v>5</v>
      </c>
      <c r="AT63" s="219">
        <f ca="1">IF(COUNT(OFFSET($AB$42,MATCH(AQ63,index.a,0),-2,12+IF(ASZTAB!$X$71,16,0),2))&gt;=4,AQ63,-1000)</f>
        <v>-1000</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38"/>
      <c r="D64" s="818" t="s">
        <v>23</v>
      </c>
      <c r="E64" s="817">
        <f>BI65</f>
        <v>45378</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45406</v>
      </c>
      <c r="AS64" s="221">
        <f t="shared" ca="1" si="8"/>
        <v>6</v>
      </c>
      <c r="AT64" s="219">
        <f ca="1">IF(COUNT(OFFSET($AB$42,MATCH(AQ64,index.a,0),-2,12+IF(ASZTAB!$X$71,16,0),2))&gt;=4,AQ64,-1000)</f>
        <v>-1000</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38"/>
      <c r="C65" s="797">
        <v>0.79166666666666663</v>
      </c>
      <c r="D65" s="798" t="s">
        <v>21</v>
      </c>
      <c r="E65" s="799" t="str">
        <f t="shared" ref="E65:E70" si="14">IF(ISNA(BK66),"–",BK66&amp;". forduló:     "&amp;BL66&amp;"  v.  "&amp;BM66)</f>
        <v>2. forduló:     HZSE Ludovika 2  v.  ABÉ UNITED</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45420</v>
      </c>
      <c r="AS65" s="221">
        <f t="shared" ca="1" si="8"/>
        <v>7</v>
      </c>
      <c r="AT65" s="219">
        <f ca="1">IF(COUNT(OFFSET($AB$42,MATCH(AQ65,index.a,0),-2,12+IF(ASZTAB!$X$71,16,0),2))&gt;=4,AQ65,-1000)</f>
        <v>-1000</v>
      </c>
      <c r="AU65" s="224"/>
      <c r="AV65" s="224"/>
      <c r="AW65" s="200" t="s">
        <v>308</v>
      </c>
      <c r="AX65" s="200" t="s">
        <v>368</v>
      </c>
      <c r="AY65" s="200" t="s">
        <v>369</v>
      </c>
      <c r="BI65" s="220">
        <f>VLOOKUP(AB59,$AQ$59:$AT$104,2,FALSE)</f>
        <v>45378</v>
      </c>
    </row>
    <row r="66" spans="1:66" ht="16.5" customHeight="1">
      <c r="A66" s="938"/>
      <c r="C66" s="804"/>
      <c r="D66" s="785" t="s">
        <v>22</v>
      </c>
      <c r="E66" s="781" t="str">
        <f t="shared" si="14"/>
        <v>2. forduló:     Vakana  v.  MH BHD</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45427</v>
      </c>
      <c r="AS66" s="221">
        <f t="shared" ca="1" si="8"/>
        <v>8</v>
      </c>
      <c r="AT66" s="219">
        <f ca="1">IF(COUNT(OFFSET($AB$42,MATCH(AQ66,index.a,0),-2,12+IF(ASZTAB!$X$71,16,0),2))&gt;=4,AQ66,-1000)</f>
        <v>-1000</v>
      </c>
      <c r="AU66" s="224"/>
      <c r="AV66" s="224"/>
      <c r="AW66" s="201">
        <f ca="1">MATCH($AT$107,index.a,0)</f>
        <v>17</v>
      </c>
      <c r="AX66" s="201">
        <f>MATCH(ASZTAB!$P$43,index.a,0)</f>
        <v>1</v>
      </c>
      <c r="AY66" s="201">
        <f>MATCH(ASZTAB!$AJ$62,index.a,0)</f>
        <v>1</v>
      </c>
      <c r="BI66" s="260">
        <f t="shared" ref="BI66:BI71" si="15">BI65</f>
        <v>45378</v>
      </c>
      <c r="BJ66" s="780" t="str">
        <f>$AW$71</f>
        <v>19:00 – A pálya</v>
      </c>
      <c r="BK66" s="780">
        <f>VLOOKUP(BI66&amp;BJ66,ASZ!$BB$43:$BG$470,6,FALSE)</f>
        <v>2</v>
      </c>
      <c r="BL66" s="472" t="str">
        <f>VLOOKUP(BI66&amp;BJ66,ASZ!$BB$43:$BG$470,4,FALSE)</f>
        <v>HZSE Ludovika 2</v>
      </c>
      <c r="BM66" s="472" t="str">
        <f>VLOOKUP(BI66&amp;BJ66,ASZ!$BB$43:$BG$470,5,FALSE)</f>
        <v>ABÉ UNITED</v>
      </c>
    </row>
    <row r="67" spans="1:66" ht="16.5" customHeight="1">
      <c r="A67" s="938"/>
      <c r="C67" s="806">
        <v>0.82291666666666663</v>
      </c>
      <c r="D67" s="786" t="s">
        <v>21</v>
      </c>
      <c r="E67" s="787" t="str">
        <f t="shared" si="14"/>
        <v>2. forduló:     HZSE Ludovika 1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45434</v>
      </c>
      <c r="AS67" s="221">
        <f t="shared" ca="1" si="8"/>
        <v>9</v>
      </c>
      <c r="AT67" s="219">
        <f ca="1">IF(COUNT(OFFSET($AB$42,MATCH(AQ67,index.a,0),-2,12+IF(ASZTAB!$X$71,16,0),2))&gt;=4,AQ67,-1000)</f>
        <v>-1000</v>
      </c>
      <c r="AU67" s="224"/>
      <c r="AV67" s="224"/>
      <c r="AW67" s="201">
        <v>-7</v>
      </c>
      <c r="AX67" s="201">
        <v>-7</v>
      </c>
      <c r="AY67" s="201">
        <v>-7</v>
      </c>
      <c r="BI67" s="260">
        <f t="shared" si="15"/>
        <v>45378</v>
      </c>
      <c r="BJ67" s="780" t="str">
        <f>$AW$72</f>
        <v>19:00 – B pálya</v>
      </c>
      <c r="BK67" s="780">
        <f>VLOOKUP(BI67&amp;BJ67,ASZ!$BB$43:$BG$470,6,FALSE)</f>
        <v>2</v>
      </c>
      <c r="BL67" s="472" t="str">
        <f>VLOOKUP(BI67&amp;BJ67,ASZ!$BB$43:$BG$470,4,FALSE)</f>
        <v>Vakana</v>
      </c>
      <c r="BM67" s="472" t="str">
        <f>VLOOKUP(BI67&amp;BJ67,ASZ!$BB$43:$BG$470,5,FALSE)</f>
        <v>MH BHD</v>
      </c>
    </row>
    <row r="68" spans="1:66" ht="16.5" customHeight="1">
      <c r="A68" s="938"/>
      <c r="C68" s="808"/>
      <c r="D68" s="791" t="s">
        <v>22</v>
      </c>
      <c r="E68" s="784" t="str">
        <f t="shared" si="14"/>
        <v>2. forduló:     FC HALY  v.  Zrínyigyöngye</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45441</v>
      </c>
      <c r="AS68" s="221">
        <f t="shared" ca="1" si="8"/>
        <v>10</v>
      </c>
      <c r="AT68" s="219">
        <f ca="1">IF(COUNT(OFFSET($AB$42,MATCH(AQ68,index.a,0),-2,12+IF(ASZTAB!$X$71,16,0),2))&gt;=4,AQ68,-1000)</f>
        <v>-1000</v>
      </c>
      <c r="AU68" s="224"/>
      <c r="AV68" s="224"/>
      <c r="AW68" s="201">
        <f>IF(ASZTAB!$X$71,28,12)</f>
        <v>12</v>
      </c>
      <c r="AX68" s="201">
        <f>MATCH(ASZTAB!$R$43,index.a,0)+ROUNDUP(ASZTAB!$X$68/2,0)-AX66+IF(ASZTAB!$X$71,16,0)</f>
        <v>324</v>
      </c>
      <c r="AY68" s="201">
        <f>MATCH(ASZTAB!$R$43-1,index.a,0)+ROUNDUP(ASZTAB!$X$68/2,0)-AY66+IF(ASZTAB!$X$71,16,0)</f>
        <v>308</v>
      </c>
      <c r="BI68" s="260">
        <f t="shared" si="15"/>
        <v>45378</v>
      </c>
      <c r="BJ68" s="780" t="str">
        <f>$AW$73</f>
        <v>19:45 – A pálya</v>
      </c>
      <c r="BK68" s="780">
        <f>VLOOKUP(BI68&amp;BJ68,ASZ!$BB$43:$BG$470,6,FALSE)</f>
        <v>2</v>
      </c>
      <c r="BL68" s="472" t="str">
        <f>VLOOKUP(BI68&amp;BJ68,ASZ!$BB$43:$BG$470,4,FALSE)</f>
        <v>HZSE Ludovika 1</v>
      </c>
      <c r="BM68" s="472" t="str">
        <f>VLOOKUP(BI68&amp;BJ68,ASZ!$BB$43:$BG$470,5,FALSE)</f>
        <v>Turbo</v>
      </c>
    </row>
    <row r="69" spans="1:66" ht="16.5" customHeight="1">
      <c r="A69" s="938"/>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45448</v>
      </c>
      <c r="AS69" s="221">
        <f t="shared" ca="1" si="8"/>
        <v>11</v>
      </c>
      <c r="AT69" s="219">
        <f ca="1">IF(COUNT(OFFSET($AB$42,MATCH(AQ69,index.a,0),-2,12+IF(ASZTAB!$X$71,16,0),2))&gt;=4,AQ69,-1000)</f>
        <v>-1000</v>
      </c>
      <c r="AU69" s="224"/>
      <c r="AV69" s="224"/>
      <c r="AW69" s="201">
        <v>14</v>
      </c>
      <c r="AX69" s="201">
        <v>1</v>
      </c>
      <c r="AY69" s="201">
        <v>1</v>
      </c>
      <c r="BI69" s="260">
        <f t="shared" si="15"/>
        <v>45378</v>
      </c>
      <c r="BJ69" s="780" t="str">
        <f>$AW$74</f>
        <v>19:45 – B pálya</v>
      </c>
      <c r="BK69" s="780">
        <f>VLOOKUP(BI69&amp;BJ69,ASZ!$BB$43:$BG$470,6,FALSE)</f>
        <v>2</v>
      </c>
      <c r="BL69" s="472" t="str">
        <f>VLOOKUP(BI69&amp;BJ69,ASZ!$BB$43:$BG$470,4,FALSE)</f>
        <v>FC HALY</v>
      </c>
      <c r="BM69" s="472" t="str">
        <f>VLOOKUP(BI69&amp;BJ69,ASZ!$BB$43:$BG$470,5,FALSE)</f>
        <v>Zrínyigyöngye</v>
      </c>
    </row>
    <row r="70" spans="1:66" ht="16.5" customHeight="1">
      <c r="A70" s="938"/>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45455</v>
      </c>
      <c r="AS70" s="221">
        <f t="shared" ca="1" si="8"/>
        <v>12</v>
      </c>
      <c r="AT70" s="219">
        <f ca="1">IF(COUNT(OFFSET($AB$42,MATCH(AQ70,index.a,0),-2,12+IF(ASZTAB!$X$71,16,0),2))&gt;=4,AQ70,-1000)</f>
        <v>-1000</v>
      </c>
      <c r="AU70" s="224"/>
      <c r="AV70" s="224"/>
      <c r="AW70" s="224"/>
      <c r="AX70" s="224"/>
      <c r="AY70" s="224"/>
      <c r="BI70" s="260">
        <f t="shared" si="15"/>
        <v>45378</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38"/>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45462</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45378</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38"/>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45539</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38"/>
      <c r="B73" s="166"/>
      <c r="C73" s="819" t="str">
        <f>CONCATENATE(" ",AB75,"."," forduló")</f>
        <v xml:space="preserve"> 3. forduló</v>
      </c>
      <c r="D73" s="252"/>
      <c r="E73" s="252"/>
      <c r="F73" s="252"/>
      <c r="G73" s="252"/>
      <c r="H73" s="252"/>
      <c r="I73" s="248" t="str">
        <f>CONCATENATE(IF($AW$61,"pont: ","gól: "),SUM(F75:H86)," / átlag: ",TEXT(IF(COUNT(F75:H86)=0,"-",SUM(F75:H86)/COUNT(F75:H86)*2),"0,00"))</f>
        <v>gól: 0 / átlag: -</v>
      </c>
      <c r="J73" s="169"/>
      <c r="K73" s="249" t="s">
        <v>217</v>
      </c>
      <c r="L73" s="171"/>
      <c r="U73" s="208"/>
      <c r="V73" s="209"/>
      <c r="W73" s="210"/>
      <c r="X73" s="210"/>
      <c r="Y73" s="210"/>
      <c r="Z73" s="211"/>
      <c r="AA73" s="210"/>
      <c r="AC73" s="176"/>
      <c r="AD73" s="176"/>
      <c r="AE73" s="176"/>
      <c r="AF73" s="176"/>
      <c r="AG73" s="176"/>
      <c r="AH73" s="176"/>
      <c r="AI73" s="176"/>
      <c r="AQ73" s="219">
        <v>15</v>
      </c>
      <c r="AR73" s="220">
        <v>45546</v>
      </c>
      <c r="AS73" s="221">
        <f t="shared" ca="1" si="8"/>
        <v>15</v>
      </c>
      <c r="AT73" s="219">
        <f ca="1">IF(COUNT(OFFSET($AB$42,MATCH(AQ73,index.a,0),-2,12+IF(ASZTAB!$X$71,16,0),2))&gt;=4,AQ73,-1000)</f>
        <v>-1000</v>
      </c>
      <c r="AV73" s="779">
        <v>2</v>
      </c>
      <c r="AW73" s="780" t="str">
        <f t="shared" si="16"/>
        <v>19:45 – A pálya</v>
      </c>
      <c r="AX73" s="224"/>
    </row>
    <row r="74" spans="1:66" ht="9" customHeight="1">
      <c r="A74" s="938"/>
      <c r="P74" s="188"/>
      <c r="Q74" s="188"/>
      <c r="R74" s="188"/>
      <c r="S74" s="188"/>
      <c r="AQ74" s="219">
        <v>16</v>
      </c>
      <c r="AR74" s="220">
        <v>45553</v>
      </c>
      <c r="AS74" s="221">
        <f t="shared" ca="1" si="8"/>
        <v>16</v>
      </c>
      <c r="AT74" s="219">
        <f ca="1">IF(COUNT(OFFSET($AB$42,MATCH(AQ74,index.a,0),-2,12+IF(ASZTAB!$X$71,16,0),2))&gt;=4,AQ74,-1000)</f>
        <v>-1000</v>
      </c>
      <c r="AV74" s="779">
        <v>5</v>
      </c>
      <c r="AW74" s="780" t="str">
        <f t="shared" si="16"/>
        <v>19:45 – B pálya</v>
      </c>
      <c r="AX74" s="224"/>
    </row>
    <row r="75" spans="1:66" ht="14.25" customHeight="1">
      <c r="A75" s="938"/>
      <c r="C75" s="778">
        <v>45385</v>
      </c>
      <c r="D75" s="778" t="s">
        <v>408</v>
      </c>
      <c r="E75" s="244" t="s">
        <v>406</v>
      </c>
      <c r="F75" s="250"/>
      <c r="G75" s="179" t="s">
        <v>178</v>
      </c>
      <c r="H75" s="251"/>
      <c r="I75" s="245" t="s">
        <v>407</v>
      </c>
      <c r="J75" s="186"/>
      <c r="K75" s="246"/>
      <c r="P75" s="188"/>
      <c r="Q75" s="188"/>
      <c r="R75" s="188"/>
      <c r="S75" s="188"/>
      <c r="U75" s="189" t="str">
        <f>X75&amp;Y75</f>
        <v>VakanaZrínyigyöngye</v>
      </c>
      <c r="V75" s="190" t="b">
        <f>AND(F75&lt;&gt;"",H75&lt;&gt;"")</f>
        <v>0</v>
      </c>
      <c r="W75" s="189">
        <f>AB75</f>
        <v>3</v>
      </c>
      <c r="X75" s="189" t="str">
        <f>E75</f>
        <v>Vakana</v>
      </c>
      <c r="Y75" s="189" t="str">
        <f>I75</f>
        <v>Zrínyigyöngye</v>
      </c>
      <c r="Z75" s="191" t="str">
        <f>IF(V75,F75,"")</f>
        <v/>
      </c>
      <c r="AA75" s="189" t="str">
        <f>IF(V75,H75,"")</f>
        <v/>
      </c>
      <c r="AB75" s="192">
        <f>IF(NOT(ASZTAB!$X$71),AB59+1,AB59+COUNTIF(AB45:AB74,AB59)-1)</f>
        <v>3</v>
      </c>
      <c r="AC75" s="193" t="str">
        <f>IF(Z75&gt;AA75,X75,"")</f>
        <v/>
      </c>
      <c r="AD75" s="193" t="str">
        <f>IF(AA75="","",IF(Z75=AA75,X75,""))</f>
        <v/>
      </c>
      <c r="AE75" s="194" t="str">
        <f>IF(AND($AW$61,Z75=0,AA75=20),X75&amp;"ooo",IF(Z75&lt;AA75,X75,""))</f>
        <v/>
      </c>
      <c r="AF75" s="193" t="str">
        <f>IF(AA75&gt;Z75,Y75,"")</f>
        <v/>
      </c>
      <c r="AG75" s="193" t="str">
        <f>IF(AA75="","",IF(Z75=AA75,Y75,""))</f>
        <v/>
      </c>
      <c r="AH75" s="194" t="str">
        <f>IF(AND($AW$61,Z75=20,AA75=0),Y75&amp;"ooo",IF(Z75&gt;AA75,Y75,""))</f>
        <v/>
      </c>
      <c r="AI75" s="195">
        <f>C75</f>
        <v>45385</v>
      </c>
      <c r="AL75" s="196">
        <f>IF(OR(X75=Kedvenc!$C$43,Y75=Kedvenc!$C$43),W75,"")</f>
        <v>3</v>
      </c>
      <c r="AM75" s="197" t="str">
        <f>IF(AL75="","",U75)</f>
        <v>VakanaZrínyigyöngye</v>
      </c>
      <c r="AQ75" s="219">
        <v>17</v>
      </c>
      <c r="AR75" s="220">
        <v>45560</v>
      </c>
      <c r="AS75" s="221">
        <f t="shared" ca="1" si="8"/>
        <v>17</v>
      </c>
      <c r="AT75" s="219">
        <f ca="1">IF(COUNT(OFFSET($AB$42,MATCH(AQ75,index.a,0),-2,12+IF(ASZTAB!$X$71,16,0),2))&gt;=4,AQ75,-1000)</f>
        <v>-1000</v>
      </c>
      <c r="AV75" s="779">
        <v>3</v>
      </c>
      <c r="AW75" s="780" t="str">
        <f t="shared" si="16"/>
        <v>20:30 – A pálya</v>
      </c>
      <c r="AX75" s="224"/>
      <c r="BB75" s="261" t="str">
        <f t="shared" ref="BB75:BB80" si="17">C75&amp;D75</f>
        <v>4538519:00 – A pálya</v>
      </c>
      <c r="BC75" s="260">
        <f t="shared" ref="BC75:BC80" si="18">COUNTIF($BB$43:$BB$470,BB75)</f>
        <v>1</v>
      </c>
      <c r="BD75" s="472" t="str">
        <f t="shared" ref="BD75:BD80" si="19">U75</f>
        <v>VakanaZrínyigyöngye</v>
      </c>
      <c r="BE75" s="472" t="str">
        <f t="shared" ref="BE75:BF80" si="20">X75</f>
        <v>Vakana</v>
      </c>
      <c r="BF75" s="472" t="str">
        <f t="shared" si="20"/>
        <v>Zrínyigyöngye</v>
      </c>
      <c r="BG75" s="260">
        <f t="shared" ref="BG75:BG80" si="21">W75</f>
        <v>3</v>
      </c>
      <c r="BH75" s="783"/>
    </row>
    <row r="76" spans="1:66" ht="14.25" customHeight="1">
      <c r="A76" s="938"/>
      <c r="C76" s="778">
        <v>45385</v>
      </c>
      <c r="D76" s="778" t="s">
        <v>411</v>
      </c>
      <c r="E76" s="244" t="s">
        <v>20</v>
      </c>
      <c r="F76" s="250"/>
      <c r="G76" s="179" t="s">
        <v>178</v>
      </c>
      <c r="H76" s="251"/>
      <c r="I76" s="245" t="s">
        <v>475</v>
      </c>
      <c r="J76" s="186"/>
      <c r="K76" s="247"/>
      <c r="P76" s="188"/>
      <c r="Q76" s="188"/>
      <c r="R76" s="188"/>
      <c r="S76" s="188"/>
      <c r="U76" s="189" t="str">
        <f>X76&amp;Y76</f>
        <v>MH BHDFC HALY</v>
      </c>
      <c r="V76" s="190" t="b">
        <f>AND(F76&lt;&gt;"",H76&lt;&gt;"")</f>
        <v>0</v>
      </c>
      <c r="W76" s="189">
        <f>W75</f>
        <v>3</v>
      </c>
      <c r="X76" s="189" t="str">
        <f>E76</f>
        <v>MH BHD</v>
      </c>
      <c r="Y76" s="189" t="str">
        <f>I76</f>
        <v>FC HALY</v>
      </c>
      <c r="Z76" s="191" t="str">
        <f>IF(V76,F76,"")</f>
        <v/>
      </c>
      <c r="AA76" s="189" t="str">
        <f>IF(V76,H76,"")</f>
        <v/>
      </c>
      <c r="AB76" s="192"/>
      <c r="AC76" s="193" t="str">
        <f>IF(Z76&gt;AA76,X76,"")</f>
        <v/>
      </c>
      <c r="AD76" s="193" t="str">
        <f>IF(AA76="","",IF(Z76=AA76,X76,""))</f>
        <v/>
      </c>
      <c r="AE76" s="194" t="str">
        <f>IF(AND($AW$61,Z76=0,AA76=20),X76&amp;"ooo",IF(Z76&lt;AA76,X76,""))</f>
        <v/>
      </c>
      <c r="AF76" s="193" t="str">
        <f>IF(AA76&gt;Z76,Y76,"")</f>
        <v/>
      </c>
      <c r="AG76" s="193" t="str">
        <f>IF(AA76="","",IF(Z76=AA76,Y76,""))</f>
        <v/>
      </c>
      <c r="AH76" s="194" t="str">
        <f>IF(AND($AW$61,Z76=20,AA76=0),Y76&amp;"ooo",IF(Z76&gt;AA76,Y76,""))</f>
        <v/>
      </c>
      <c r="AI76" s="195">
        <f>C76</f>
        <v>45385</v>
      </c>
      <c r="AL76" s="196" t="str">
        <f>IF(OR(X76=Kedvenc!$C$43,Y76=Kedvenc!$C$43),W76,"")</f>
        <v/>
      </c>
      <c r="AM76" s="197" t="str">
        <f>IF(AL76="","",U76)</f>
        <v/>
      </c>
      <c r="AP76" s="224"/>
      <c r="AQ76" s="219">
        <v>18</v>
      </c>
      <c r="AR76" s="220">
        <v>45567</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4538519:00 – B pálya</v>
      </c>
      <c r="BC76" s="260">
        <f t="shared" si="18"/>
        <v>1</v>
      </c>
      <c r="BD76" s="472" t="str">
        <f t="shared" si="19"/>
        <v>MH BHDFC HALY</v>
      </c>
      <c r="BE76" s="472" t="str">
        <f t="shared" si="20"/>
        <v>MH BHD</v>
      </c>
      <c r="BF76" s="472" t="str">
        <f t="shared" si="20"/>
        <v>FC HALY</v>
      </c>
      <c r="BG76" s="260">
        <f t="shared" si="21"/>
        <v>3</v>
      </c>
      <c r="BH76" s="783"/>
      <c r="BN76" s="224"/>
    </row>
    <row r="77" spans="1:66" ht="14.25" customHeight="1">
      <c r="A77" s="938"/>
      <c r="C77" s="778">
        <v>45385</v>
      </c>
      <c r="D77" s="778" t="s">
        <v>409</v>
      </c>
      <c r="E77" s="244" t="s">
        <v>454</v>
      </c>
      <c r="F77" s="250"/>
      <c r="G77" s="179" t="s">
        <v>178</v>
      </c>
      <c r="H77" s="251"/>
      <c r="I77" s="245" t="s">
        <v>474</v>
      </c>
      <c r="J77" s="186"/>
      <c r="K77" s="247"/>
      <c r="P77" s="188"/>
      <c r="Q77" s="188"/>
      <c r="R77" s="188"/>
      <c r="S77" s="188"/>
      <c r="U77" s="189" t="str">
        <f>X77&amp;Y77</f>
        <v>TurboHZSE Ludovika 2</v>
      </c>
      <c r="V77" s="190" t="b">
        <f>AND(F77&lt;&gt;"",H77&lt;&gt;"")</f>
        <v>0</v>
      </c>
      <c r="W77" s="189">
        <f>W76</f>
        <v>3</v>
      </c>
      <c r="X77" s="189" t="str">
        <f>E77</f>
        <v>Turbo</v>
      </c>
      <c r="Y77" s="189" t="str">
        <f>I77</f>
        <v>HZSE Ludovika 2</v>
      </c>
      <c r="Z77" s="191" t="str">
        <f>IF(V77,F77,"")</f>
        <v/>
      </c>
      <c r="AA77" s="189" t="str">
        <f>IF(V77,H77,"")</f>
        <v/>
      </c>
      <c r="AB77" s="192"/>
      <c r="AC77" s="193" t="str">
        <f>IF(Z77&gt;AA77,X77,"")</f>
        <v/>
      </c>
      <c r="AD77" s="193" t="str">
        <f>IF(AA77="","",IF(Z77=AA77,X77,""))</f>
        <v/>
      </c>
      <c r="AE77" s="194" t="str">
        <f>IF(AND($AW$61,Z77=0,AA77=20),X77&amp;"ooo",IF(Z77&lt;AA77,X77,""))</f>
        <v/>
      </c>
      <c r="AF77" s="193" t="str">
        <f>IF(AA77&gt;Z77,Y77,"")</f>
        <v/>
      </c>
      <c r="AG77" s="193" t="str">
        <f>IF(AA77="","",IF(Z77=AA77,Y77,""))</f>
        <v/>
      </c>
      <c r="AH77" s="194" t="str">
        <f>IF(AND($AW$61,Z77=20,AA77=0),Y77&amp;"ooo",IF(Z77&gt;AA77,Y77,""))</f>
        <v/>
      </c>
      <c r="AI77" s="195">
        <f>C77</f>
        <v>45385</v>
      </c>
      <c r="AL77" s="196" t="str">
        <f>IF(OR(X77=Kedvenc!$C$43,Y77=Kedvenc!$C$43),W77,"")</f>
        <v/>
      </c>
      <c r="AM77" s="197" t="str">
        <f>IF(AL77="","",U77)</f>
        <v/>
      </c>
      <c r="AP77" s="224"/>
      <c r="AQ77" s="219">
        <v>19</v>
      </c>
      <c r="AR77" s="220">
        <v>45574</v>
      </c>
      <c r="AS77" s="221">
        <f t="shared" ca="1" si="8"/>
        <v>19</v>
      </c>
      <c r="AT77" s="219">
        <f ca="1">IF(COUNT(OFFSET($AB$42,MATCH(AQ77,index.a,0),-2,12+IF(ASZTAB!$X$71,16,0),2))&gt;=4,AQ77,-1000)</f>
        <v>-1000</v>
      </c>
      <c r="AU77" s="224"/>
      <c r="AV77" s="224"/>
      <c r="AW77" s="224"/>
      <c r="AX77" s="224"/>
      <c r="AY77" s="224"/>
      <c r="BA77" s="224"/>
      <c r="BB77" s="261" t="str">
        <f t="shared" si="17"/>
        <v>4538519:45 – A pálya</v>
      </c>
      <c r="BC77" s="260">
        <f t="shared" si="18"/>
        <v>1</v>
      </c>
      <c r="BD77" s="472" t="str">
        <f t="shared" si="19"/>
        <v>TurboHZSE Ludovika 2</v>
      </c>
      <c r="BE77" s="472" t="str">
        <f t="shared" si="20"/>
        <v>Turbo</v>
      </c>
      <c r="BF77" s="472" t="str">
        <f t="shared" si="20"/>
        <v>HZSE Ludovika 2</v>
      </c>
      <c r="BG77" s="260">
        <f t="shared" si="21"/>
        <v>3</v>
      </c>
      <c r="BH77" s="783"/>
      <c r="BN77" s="224"/>
    </row>
    <row r="78" spans="1:66" ht="14.25" customHeight="1">
      <c r="A78" s="938"/>
      <c r="C78" s="778">
        <v>45385</v>
      </c>
      <c r="D78" s="778" t="s">
        <v>412</v>
      </c>
      <c r="E78" s="244" t="s">
        <v>455</v>
      </c>
      <c r="F78" s="250"/>
      <c r="G78" s="179" t="s">
        <v>178</v>
      </c>
      <c r="H78" s="251"/>
      <c r="I78" s="245" t="s">
        <v>473</v>
      </c>
      <c r="J78" s="186"/>
      <c r="K78" s="247"/>
      <c r="P78" s="188"/>
      <c r="Q78" s="188"/>
      <c r="R78" s="188"/>
      <c r="S78" s="188"/>
      <c r="U78" s="189" t="str">
        <f>X78&amp;Y78</f>
        <v>ABÉ UNITEDHZSE Ludovika 1</v>
      </c>
      <c r="V78" s="190" t="b">
        <f>AND(F78&lt;&gt;"",H78&lt;&gt;"")</f>
        <v>0</v>
      </c>
      <c r="W78" s="189">
        <f>W77</f>
        <v>3</v>
      </c>
      <c r="X78" s="189" t="str">
        <f>E78</f>
        <v>ABÉ UNITED</v>
      </c>
      <c r="Y78" s="189" t="str">
        <f>I78</f>
        <v>HZSE Ludovika 1</v>
      </c>
      <c r="Z78" s="191" t="str">
        <f>IF(V78,F78,"")</f>
        <v/>
      </c>
      <c r="AA78" s="189" t="str">
        <f>IF(V78,H78,"")</f>
        <v/>
      </c>
      <c r="AB78" s="192"/>
      <c r="AC78" s="193" t="str">
        <f>IF(Z78&gt;AA78,X78,"")</f>
        <v/>
      </c>
      <c r="AD78" s="193" t="str">
        <f>IF(AA78="","",IF(Z78=AA78,X78,""))</f>
        <v/>
      </c>
      <c r="AE78" s="194" t="str">
        <f>IF(AND($AW$61,Z78=0,AA78=20),X78&amp;"ooo",IF(Z78&lt;AA78,X78,""))</f>
        <v/>
      </c>
      <c r="AF78" s="193" t="str">
        <f>IF(AA78&gt;Z78,Y78,"")</f>
        <v/>
      </c>
      <c r="AG78" s="193" t="str">
        <f>IF(AA78="","",IF(Z78=AA78,Y78,""))</f>
        <v/>
      </c>
      <c r="AH78" s="194" t="str">
        <f>IF(AND($AW$61,Z78=20,AA78=0),Y78&amp;"ooo",IF(Z78&gt;AA78,Y78,""))</f>
        <v/>
      </c>
      <c r="AI78" s="195">
        <f>C78</f>
        <v>45385</v>
      </c>
      <c r="AL78" s="196" t="str">
        <f>IF(OR(X78=Kedvenc!$C$43,Y78=Kedvenc!$C$43),W78,"")</f>
        <v/>
      </c>
      <c r="AM78" s="197" t="str">
        <f>IF(AL78="","",U78)</f>
        <v/>
      </c>
      <c r="AP78" s="224"/>
      <c r="AQ78" s="219">
        <v>20</v>
      </c>
      <c r="AR78" s="220">
        <v>45581</v>
      </c>
      <c r="AS78" s="221">
        <f t="shared" ca="1" si="8"/>
        <v>20</v>
      </c>
      <c r="AT78" s="219">
        <f ca="1">IF(COUNT(OFFSET($AB$42,MATCH(AQ78,index.a,0),-2,12+IF(ASZTAB!$X$71,16,0),2))&gt;=4,AQ78,-1000)</f>
        <v>-1000</v>
      </c>
      <c r="AU78" s="224"/>
      <c r="AV78" s="224"/>
      <c r="AW78" s="224"/>
      <c r="AX78" s="224"/>
      <c r="AY78" s="224"/>
      <c r="BA78" s="224"/>
      <c r="BB78" s="261" t="str">
        <f t="shared" si="17"/>
        <v>4538519:45 – B pálya</v>
      </c>
      <c r="BC78" s="260">
        <f t="shared" si="18"/>
        <v>1</v>
      </c>
      <c r="BD78" s="472" t="str">
        <f t="shared" si="19"/>
        <v>ABÉ UNITEDHZSE Ludovika 1</v>
      </c>
      <c r="BE78" s="472" t="str">
        <f t="shared" si="20"/>
        <v>ABÉ UNITED</v>
      </c>
      <c r="BF78" s="472" t="str">
        <f t="shared" si="20"/>
        <v>HZSE Ludovika 1</v>
      </c>
      <c r="BG78" s="260">
        <f t="shared" si="21"/>
        <v>3</v>
      </c>
      <c r="BH78" s="783"/>
      <c r="BN78" s="224"/>
    </row>
    <row r="79" spans="1:66" ht="14.25" customHeight="1">
      <c r="A79" s="938"/>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45595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38"/>
      <c r="D80" s="818" t="s">
        <v>23</v>
      </c>
      <c r="E80" s="817">
        <f>BI81</f>
        <v>45385</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38"/>
      <c r="C81" s="797">
        <v>0.79166666666666663</v>
      </c>
      <c r="D81" s="798" t="s">
        <v>21</v>
      </c>
      <c r="E81" s="799" t="str">
        <f t="shared" ref="E81:E86" si="22">IF(ISNA(BK82),"–",BK82&amp;". forduló:     "&amp;BL82&amp;"  v.  "&amp;BM82)</f>
        <v>3. forduló:     Vakana  v.  Zrínyigyöngye</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45385</v>
      </c>
      <c r="BN81" s="224"/>
    </row>
    <row r="82" spans="1:66" ht="16.5" customHeight="1">
      <c r="A82" s="938"/>
      <c r="C82" s="804"/>
      <c r="D82" s="785" t="s">
        <v>22</v>
      </c>
      <c r="E82" s="781" t="str">
        <f t="shared" si="22"/>
        <v>3. forduló:     MH BHD  v.  FC HALY</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45385</v>
      </c>
      <c r="BJ82" s="780" t="str">
        <f>$AW$71</f>
        <v>19:00 – A pálya</v>
      </c>
      <c r="BK82" s="780">
        <f>VLOOKUP(BI82&amp;BJ82,ASZ!$BB$43:$BG$470,6,FALSE)</f>
        <v>3</v>
      </c>
      <c r="BL82" s="472" t="str">
        <f>VLOOKUP(BI82&amp;BJ82,ASZ!$BB$43:$BG$470,4,FALSE)</f>
        <v>Vakana</v>
      </c>
      <c r="BM82" s="472" t="str">
        <f>VLOOKUP(BI82&amp;BJ82,ASZ!$BB$43:$BG$470,5,FALSE)</f>
        <v>Zrínyigyöngye</v>
      </c>
      <c r="BN82" s="224"/>
    </row>
    <row r="83" spans="1:66" ht="16.5" customHeight="1">
      <c r="A83" s="938"/>
      <c r="C83" s="806">
        <v>0.82291666666666663</v>
      </c>
      <c r="D83" s="786" t="s">
        <v>21</v>
      </c>
      <c r="E83" s="787" t="str">
        <f t="shared" si="22"/>
        <v>3. forduló:     Turbo  v.  HZSE Ludovika 2</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45385</v>
      </c>
      <c r="BJ83" s="780" t="str">
        <f>$AW$72</f>
        <v>19:00 – B pálya</v>
      </c>
      <c r="BK83" s="780">
        <f>VLOOKUP(BI83&amp;BJ83,ASZ!$BB$43:$BG$470,6,FALSE)</f>
        <v>3</v>
      </c>
      <c r="BL83" s="472" t="str">
        <f>VLOOKUP(BI83&amp;BJ83,ASZ!$BB$43:$BG$470,4,FALSE)</f>
        <v>MH BHD</v>
      </c>
      <c r="BM83" s="472" t="str">
        <f>VLOOKUP(BI83&amp;BJ83,ASZ!$BB$43:$BG$470,5,FALSE)</f>
        <v>FC HALY</v>
      </c>
      <c r="BN83" s="224"/>
    </row>
    <row r="84" spans="1:66" ht="16.5" customHeight="1">
      <c r="A84" s="938"/>
      <c r="C84" s="808"/>
      <c r="D84" s="791" t="s">
        <v>22</v>
      </c>
      <c r="E84" s="784" t="str">
        <f t="shared" si="22"/>
        <v>3. forduló:     ABÉ UNITED  v.  HZSE Ludovika 1</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45385</v>
      </c>
      <c r="BJ84" s="780" t="str">
        <f>$AW$73</f>
        <v>19:45 – A pálya</v>
      </c>
      <c r="BK84" s="780">
        <f>VLOOKUP(BI84&amp;BJ84,ASZ!$BB$43:$BG$470,6,FALSE)</f>
        <v>3</v>
      </c>
      <c r="BL84" s="472" t="str">
        <f>VLOOKUP(BI84&amp;BJ84,ASZ!$BB$43:$BG$470,4,FALSE)</f>
        <v>Turbo</v>
      </c>
      <c r="BM84" s="472" t="str">
        <f>VLOOKUP(BI84&amp;BJ84,ASZ!$BB$43:$BG$470,5,FALSE)</f>
        <v>HZSE Ludovika 2</v>
      </c>
      <c r="BN84" s="224"/>
    </row>
    <row r="85" spans="1:66" ht="16.5" customHeight="1">
      <c r="A85" s="938"/>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45385</v>
      </c>
      <c r="BJ85" s="780" t="str">
        <f>$AW$74</f>
        <v>19:45 – B pálya</v>
      </c>
      <c r="BK85" s="780">
        <f>VLOOKUP(BI85&amp;BJ85,ASZ!$BB$43:$BG$470,6,FALSE)</f>
        <v>3</v>
      </c>
      <c r="BL85" s="472" t="str">
        <f>VLOOKUP(BI85&amp;BJ85,ASZ!$BB$43:$BG$470,4,FALSE)</f>
        <v>ABÉ UNITED</v>
      </c>
      <c r="BM85" s="472" t="str">
        <f>VLOOKUP(BI85&amp;BJ85,ASZ!$BB$43:$BG$470,5,FALSE)</f>
        <v>HZSE Ludovika 1</v>
      </c>
    </row>
    <row r="86" spans="1:66" ht="16.5" customHeight="1">
      <c r="A86" s="938"/>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45385</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38"/>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45385</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38"/>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38"/>
      <c r="B89" s="166"/>
      <c r="C89" s="819" t="str">
        <f>CONCATENATE(" ",AB91,"."," forduló")</f>
        <v xml:space="preserve"> 4. forduló</v>
      </c>
      <c r="D89" s="252"/>
      <c r="E89" s="252"/>
      <c r="F89" s="252"/>
      <c r="G89" s="252"/>
      <c r="H89" s="252"/>
      <c r="I89" s="248" t="str">
        <f>CONCATENATE(IF($AW$61,"pont: ","gól: "),SUM(F91:H102)," / átlag: ",TEXT(IF(COUNT(F91:H102)=0,"-",SUM(F91:H102)/COUNT(F91:H102)*2),"0,00"))</f>
        <v>gól: 0 / átlag: -</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38"/>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38"/>
      <c r="C91" s="778">
        <v>45392</v>
      </c>
      <c r="D91" s="778" t="s">
        <v>408</v>
      </c>
      <c r="E91" s="244" t="s">
        <v>20</v>
      </c>
      <c r="F91" s="250"/>
      <c r="G91" s="179" t="s">
        <v>178</v>
      </c>
      <c r="H91" s="251"/>
      <c r="I91" s="245" t="s">
        <v>455</v>
      </c>
      <c r="J91" s="186"/>
      <c r="K91" s="246"/>
      <c r="L91" s="204"/>
      <c r="M91" s="205"/>
      <c r="N91" s="188"/>
      <c r="O91" s="154"/>
      <c r="P91" s="188"/>
      <c r="Q91" s="188"/>
      <c r="R91" s="188"/>
      <c r="S91" s="188"/>
      <c r="U91" s="189" t="str">
        <f>X91&amp;Y91</f>
        <v>MH BHDABÉ UNITED</v>
      </c>
      <c r="V91" s="190" t="b">
        <f>AND(F91&lt;&gt;"",H91&lt;&gt;"")</f>
        <v>0</v>
      </c>
      <c r="W91" s="189">
        <f>AB91</f>
        <v>4</v>
      </c>
      <c r="X91" s="189" t="str">
        <f>E91</f>
        <v>MH BHD</v>
      </c>
      <c r="Y91" s="189" t="str">
        <f>I91</f>
        <v>ABÉ UNITED</v>
      </c>
      <c r="Z91" s="191" t="str">
        <f>IF(V91,F91,"")</f>
        <v/>
      </c>
      <c r="AA91" s="189" t="str">
        <f>IF(V91,H91,"")</f>
        <v/>
      </c>
      <c r="AB91" s="192">
        <f>IF(NOT(ASZTAB!$X$71),AB75+1,AB75+COUNTIF(AB61:AB90,AB75)-1)</f>
        <v>4</v>
      </c>
      <c r="AC91" s="193" t="str">
        <f>IF(Z91&gt;AA91,X91,"")</f>
        <v/>
      </c>
      <c r="AD91" s="193" t="str">
        <f>IF(AA91="","",IF(Z91=AA91,X91,""))</f>
        <v/>
      </c>
      <c r="AE91" s="194" t="str">
        <f>IF(AND($AW$61,Z91=0,AA91=20),X91&amp;"ooo",IF(Z91&lt;AA91,X91,""))</f>
        <v/>
      </c>
      <c r="AF91" s="193" t="str">
        <f>IF(AA91&gt;Z91,Y91,"")</f>
        <v/>
      </c>
      <c r="AG91" s="193" t="str">
        <f>IF(AA91="","",IF(Z91=AA91,Y91,""))</f>
        <v/>
      </c>
      <c r="AH91" s="194" t="str">
        <f>IF(AND($AW$61,Z91=20,AA91=0),Y91&amp;"ooo",IF(Z91&gt;AA91,Y91,""))</f>
        <v/>
      </c>
      <c r="AI91" s="195">
        <f>C91</f>
        <v>45392</v>
      </c>
      <c r="AL91" s="196" t="str">
        <f>IF(OR(X91=Kedvenc!$C$43,Y91=Kedvenc!$C$43),W91,"")</f>
        <v/>
      </c>
      <c r="AM91" s="197" t="str">
        <f>IF(AL91="","",U91)</f>
        <v/>
      </c>
      <c r="AP91" s="224"/>
      <c r="AQ91" s="219"/>
      <c r="AR91" s="220"/>
      <c r="AS91" s="221"/>
      <c r="AT91" s="219"/>
      <c r="AU91" s="224"/>
      <c r="AV91" s="224"/>
      <c r="AW91" s="224"/>
      <c r="AX91" s="224"/>
      <c r="AY91" s="224"/>
      <c r="BA91" s="224"/>
      <c r="BB91" s="261" t="str">
        <f t="shared" ref="BB91:BB96" si="24">C91&amp;D91</f>
        <v>4539219:00 – A pálya</v>
      </c>
      <c r="BC91" s="260">
        <f t="shared" ref="BC91:BC96" si="25">COUNTIF($BB$43:$BB$470,BB91)</f>
        <v>1</v>
      </c>
      <c r="BD91" s="472" t="str">
        <f t="shared" ref="BD91:BD96" si="26">U91</f>
        <v>MH BHDABÉ UNITED</v>
      </c>
      <c r="BE91" s="472" t="str">
        <f t="shared" ref="BE91:BF96" si="27">X91</f>
        <v>MH BHD</v>
      </c>
      <c r="BF91" s="472" t="str">
        <f t="shared" si="27"/>
        <v>ABÉ UNITED</v>
      </c>
      <c r="BG91" s="260">
        <f t="shared" ref="BG91:BG96" si="28">W91</f>
        <v>4</v>
      </c>
      <c r="BH91" s="783"/>
      <c r="BN91" s="224"/>
    </row>
    <row r="92" spans="1:66" ht="14.25" customHeight="1">
      <c r="A92" s="938"/>
      <c r="C92" s="778">
        <v>45392</v>
      </c>
      <c r="D92" s="778" t="s">
        <v>411</v>
      </c>
      <c r="E92" s="244" t="s">
        <v>475</v>
      </c>
      <c r="F92" s="250"/>
      <c r="G92" s="179" t="s">
        <v>178</v>
      </c>
      <c r="H92" s="251"/>
      <c r="I92" s="245" t="s">
        <v>473</v>
      </c>
      <c r="J92" s="186"/>
      <c r="K92" s="247"/>
      <c r="L92" s="204"/>
      <c r="M92" s="205"/>
      <c r="N92" s="188"/>
      <c r="O92" s="154"/>
      <c r="P92" s="188"/>
      <c r="Q92" s="188"/>
      <c r="R92" s="188"/>
      <c r="S92" s="188"/>
      <c r="U92" s="189" t="str">
        <f>X92&amp;Y92</f>
        <v>FC HALYHZSE Ludovika 1</v>
      </c>
      <c r="V92" s="190" t="b">
        <f>AND(F92&lt;&gt;"",H92&lt;&gt;"")</f>
        <v>0</v>
      </c>
      <c r="W92" s="189">
        <f>W91</f>
        <v>4</v>
      </c>
      <c r="X92" s="189" t="str">
        <f>E92</f>
        <v>FC HALY</v>
      </c>
      <c r="Y92" s="189" t="str">
        <f>I92</f>
        <v>HZSE Ludovika 1</v>
      </c>
      <c r="Z92" s="191" t="str">
        <f>IF(V92,F92,"")</f>
        <v/>
      </c>
      <c r="AA92" s="189" t="str">
        <f>IF(V92,H92,"")</f>
        <v/>
      </c>
      <c r="AB92" s="192"/>
      <c r="AC92" s="193" t="str">
        <f>IF(Z92&gt;AA92,X92,"")</f>
        <v/>
      </c>
      <c r="AD92" s="193" t="str">
        <f>IF(AA92="","",IF(Z92=AA92,X92,""))</f>
        <v/>
      </c>
      <c r="AE92" s="194" t="str">
        <f>IF(AND($AW$61,Z92=0,AA92=20),X92&amp;"ooo",IF(Z92&lt;AA92,X92,""))</f>
        <v/>
      </c>
      <c r="AF92" s="193" t="str">
        <f>IF(AA92&gt;Z92,Y92,"")</f>
        <v/>
      </c>
      <c r="AG92" s="193" t="str">
        <f>IF(AA92="","",IF(Z92=AA92,Y92,""))</f>
        <v/>
      </c>
      <c r="AH92" s="194" t="str">
        <f>IF(AND($AW$61,Z92=20,AA92=0),Y92&amp;"ooo",IF(Z92&gt;AA92,Y92,""))</f>
        <v/>
      </c>
      <c r="AI92" s="195">
        <f>C92</f>
        <v>45392</v>
      </c>
      <c r="AL92" s="196" t="str">
        <f>IF(OR(X92=Kedvenc!$C$43,Y92=Kedvenc!$C$43),W92,"")</f>
        <v/>
      </c>
      <c r="AM92" s="197" t="str">
        <f>IF(AL92="","",U92)</f>
        <v/>
      </c>
      <c r="AP92" s="224"/>
      <c r="AQ92" s="219"/>
      <c r="AR92" s="220"/>
      <c r="AS92" s="221"/>
      <c r="AT92" s="219"/>
      <c r="AU92" s="224"/>
      <c r="AV92" s="224"/>
      <c r="AW92" s="224"/>
      <c r="AX92" s="224"/>
      <c r="AY92" s="224"/>
      <c r="BA92" s="224"/>
      <c r="BB92" s="261" t="str">
        <f t="shared" si="24"/>
        <v>4539219:00 – B pálya</v>
      </c>
      <c r="BC92" s="260">
        <f t="shared" si="25"/>
        <v>1</v>
      </c>
      <c r="BD92" s="472" t="str">
        <f t="shared" si="26"/>
        <v>FC HALYHZSE Ludovika 1</v>
      </c>
      <c r="BE92" s="472" t="str">
        <f t="shared" si="27"/>
        <v>FC HALY</v>
      </c>
      <c r="BF92" s="472" t="str">
        <f t="shared" si="27"/>
        <v>HZSE Ludovika 1</v>
      </c>
      <c r="BG92" s="260">
        <f t="shared" si="28"/>
        <v>4</v>
      </c>
      <c r="BH92" s="783"/>
      <c r="BN92" s="224"/>
    </row>
    <row r="93" spans="1:66" ht="14.25" customHeight="1">
      <c r="A93" s="938"/>
      <c r="C93" s="778">
        <v>45392</v>
      </c>
      <c r="D93" s="778" t="s">
        <v>409</v>
      </c>
      <c r="E93" s="244" t="s">
        <v>406</v>
      </c>
      <c r="F93" s="250"/>
      <c r="G93" s="179" t="s">
        <v>178</v>
      </c>
      <c r="H93" s="251"/>
      <c r="I93" s="245" t="s">
        <v>474</v>
      </c>
      <c r="J93" s="186"/>
      <c r="K93" s="247"/>
      <c r="L93" s="204"/>
      <c r="M93" s="205"/>
      <c r="N93" s="188"/>
      <c r="O93" s="154"/>
      <c r="P93" s="188"/>
      <c r="Q93" s="188"/>
      <c r="R93" s="188"/>
      <c r="S93" s="188"/>
      <c r="U93" s="189" t="str">
        <f>X93&amp;Y93</f>
        <v>VakanaHZSE Ludovika 2</v>
      </c>
      <c r="V93" s="190" t="b">
        <f>AND(F93&lt;&gt;"",H93&lt;&gt;"")</f>
        <v>0</v>
      </c>
      <c r="W93" s="189">
        <f>W92</f>
        <v>4</v>
      </c>
      <c r="X93" s="189" t="str">
        <f>E93</f>
        <v>Vakana</v>
      </c>
      <c r="Y93" s="189" t="str">
        <f>I93</f>
        <v>HZSE Ludovika 2</v>
      </c>
      <c r="Z93" s="191" t="str">
        <f>IF(V93,F93,"")</f>
        <v/>
      </c>
      <c r="AA93" s="189" t="str">
        <f>IF(V93,H93,"")</f>
        <v/>
      </c>
      <c r="AB93" s="192"/>
      <c r="AC93" s="193" t="str">
        <f>IF(Z93&gt;AA93,X93,"")</f>
        <v/>
      </c>
      <c r="AD93" s="193" t="str">
        <f>IF(AA93="","",IF(Z93=AA93,X93,""))</f>
        <v/>
      </c>
      <c r="AE93" s="194" t="str">
        <f>IF(AND($AW$61,Z93=0,AA93=20),X93&amp;"ooo",IF(Z93&lt;AA93,X93,""))</f>
        <v/>
      </c>
      <c r="AF93" s="193" t="str">
        <f>IF(AA93&gt;Z93,Y93,"")</f>
        <v/>
      </c>
      <c r="AG93" s="193" t="str">
        <f>IF(AA93="","",IF(Z93=AA93,Y93,""))</f>
        <v/>
      </c>
      <c r="AH93" s="194" t="str">
        <f>IF(AND($AW$61,Z93=20,AA93=0),Y93&amp;"ooo",IF(Z93&gt;AA93,Y93,""))</f>
        <v/>
      </c>
      <c r="AI93" s="195">
        <f>C93</f>
        <v>45392</v>
      </c>
      <c r="AL93" s="196" t="str">
        <f>IF(OR(X93=Kedvenc!$C$43,Y93=Kedvenc!$C$43),W93,"")</f>
        <v/>
      </c>
      <c r="AM93" s="197" t="str">
        <f>IF(AL93="","",U93)</f>
        <v/>
      </c>
      <c r="AP93" s="224"/>
      <c r="AQ93" s="219"/>
      <c r="AR93" s="220"/>
      <c r="AS93" s="221"/>
      <c r="AT93" s="219"/>
      <c r="AU93" s="224"/>
      <c r="AV93" s="224"/>
      <c r="AW93" s="224"/>
      <c r="AX93" s="224"/>
      <c r="AY93" s="224"/>
      <c r="BA93" s="224"/>
      <c r="BB93" s="261" t="str">
        <f t="shared" si="24"/>
        <v>4539219:45 – A pálya</v>
      </c>
      <c r="BC93" s="260">
        <f t="shared" si="25"/>
        <v>1</v>
      </c>
      <c r="BD93" s="472" t="str">
        <f t="shared" si="26"/>
        <v>VakanaHZSE Ludovika 2</v>
      </c>
      <c r="BE93" s="472" t="str">
        <f t="shared" si="27"/>
        <v>Vakana</v>
      </c>
      <c r="BF93" s="472" t="str">
        <f t="shared" si="27"/>
        <v>HZSE Ludovika 2</v>
      </c>
      <c r="BG93" s="260">
        <f t="shared" si="28"/>
        <v>4</v>
      </c>
      <c r="BH93" s="783"/>
      <c r="BN93" s="224"/>
    </row>
    <row r="94" spans="1:66" ht="14.25" customHeight="1">
      <c r="A94" s="938"/>
      <c r="C94" s="778">
        <v>45392</v>
      </c>
      <c r="D94" s="778" t="s">
        <v>412</v>
      </c>
      <c r="E94" s="244" t="s">
        <v>407</v>
      </c>
      <c r="F94" s="250"/>
      <c r="G94" s="179" t="s">
        <v>178</v>
      </c>
      <c r="H94" s="251"/>
      <c r="I94" s="245" t="s">
        <v>454</v>
      </c>
      <c r="J94" s="186"/>
      <c r="K94" s="247"/>
      <c r="L94" s="204"/>
      <c r="M94" s="205"/>
      <c r="N94" s="188"/>
      <c r="O94" s="154"/>
      <c r="P94" s="188"/>
      <c r="Q94" s="188"/>
      <c r="R94" s="188"/>
      <c r="S94" s="188"/>
      <c r="U94" s="189" t="str">
        <f>X94&amp;Y94</f>
        <v>ZrínyigyöngyeTurbo</v>
      </c>
      <c r="V94" s="190" t="b">
        <f>AND(F94&lt;&gt;"",H94&lt;&gt;"")</f>
        <v>0</v>
      </c>
      <c r="W94" s="189">
        <f>W93</f>
        <v>4</v>
      </c>
      <c r="X94" s="189" t="str">
        <f>E94</f>
        <v>Zrínyigyöngye</v>
      </c>
      <c r="Y94" s="189" t="str">
        <f>I94</f>
        <v>Turbo</v>
      </c>
      <c r="Z94" s="191" t="str">
        <f>IF(V94,F94,"")</f>
        <v/>
      </c>
      <c r="AA94" s="189" t="str">
        <f>IF(V94,H94,"")</f>
        <v/>
      </c>
      <c r="AB94" s="192"/>
      <c r="AC94" s="193" t="str">
        <f>IF(Z94&gt;AA94,X94,"")</f>
        <v/>
      </c>
      <c r="AD94" s="193" t="str">
        <f>IF(AA94="","",IF(Z94=AA94,X94,""))</f>
        <v/>
      </c>
      <c r="AE94" s="194" t="str">
        <f>IF(AND($AW$61,Z94=0,AA94=20),X94&amp;"ooo",IF(Z94&lt;AA94,X94,""))</f>
        <v/>
      </c>
      <c r="AF94" s="193" t="str">
        <f>IF(AA94&gt;Z94,Y94,"")</f>
        <v/>
      </c>
      <c r="AG94" s="193" t="str">
        <f>IF(AA94="","",IF(Z94=AA94,Y94,""))</f>
        <v/>
      </c>
      <c r="AH94" s="194" t="str">
        <f>IF(AND($AW$61,Z94=20,AA94=0),Y94&amp;"ooo",IF(Z94&gt;AA94,Y94,""))</f>
        <v/>
      </c>
      <c r="AI94" s="195">
        <f>C94</f>
        <v>45392</v>
      </c>
      <c r="AL94" s="196">
        <f>IF(OR(X94=Kedvenc!$C$43,Y94=Kedvenc!$C$43),W94,"")</f>
        <v>4</v>
      </c>
      <c r="AM94" s="197" t="str">
        <f>IF(AL94="","",U94)</f>
        <v>ZrínyigyöngyeTurbo</v>
      </c>
      <c r="AP94" s="224"/>
      <c r="AQ94" s="219"/>
      <c r="AR94" s="220"/>
      <c r="AS94" s="221"/>
      <c r="AT94" s="219"/>
      <c r="AU94" s="224"/>
      <c r="AV94" s="224"/>
      <c r="AW94" s="224"/>
      <c r="AX94" s="224"/>
      <c r="AY94" s="224"/>
      <c r="BA94" s="224"/>
      <c r="BB94" s="261" t="str">
        <f t="shared" si="24"/>
        <v>4539219:45 – B pálya</v>
      </c>
      <c r="BC94" s="260">
        <f t="shared" si="25"/>
        <v>1</v>
      </c>
      <c r="BD94" s="472" t="str">
        <f t="shared" si="26"/>
        <v>ZrínyigyöngyeTurbo</v>
      </c>
      <c r="BE94" s="472" t="str">
        <f t="shared" si="27"/>
        <v>Zrínyigyöngye</v>
      </c>
      <c r="BF94" s="472" t="str">
        <f t="shared" si="27"/>
        <v>Turbo</v>
      </c>
      <c r="BG94" s="260">
        <f t="shared" si="28"/>
        <v>4</v>
      </c>
      <c r="BH94" s="783"/>
      <c r="BN94" s="224"/>
    </row>
    <row r="95" spans="1:66" ht="14.25" customHeight="1">
      <c r="A95" s="938"/>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38"/>
      <c r="D96" s="818" t="s">
        <v>23</v>
      </c>
      <c r="E96" s="817">
        <f>BI97</f>
        <v>45392</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38"/>
      <c r="C97" s="797">
        <v>0.79166666666666663</v>
      </c>
      <c r="D97" s="798" t="s">
        <v>21</v>
      </c>
      <c r="E97" s="799" t="str">
        <f t="shared" ref="E97:E102" si="29">IF(ISNA(BK98),"–",BK98&amp;". forduló:     "&amp;BL98&amp;"  v.  "&amp;BM98)</f>
        <v>4. forduló:     MH BHD  v.  ABÉ UNITED</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45392</v>
      </c>
    </row>
    <row r="98" spans="1:66" ht="16.5" customHeight="1">
      <c r="A98" s="938"/>
      <c r="C98" s="804"/>
      <c r="D98" s="785" t="s">
        <v>22</v>
      </c>
      <c r="E98" s="781" t="str">
        <f t="shared" si="29"/>
        <v>4. forduló:     FC HALY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45392</v>
      </c>
      <c r="BJ98" s="780" t="str">
        <f>$AW$71</f>
        <v>19:00 – A pálya</v>
      </c>
      <c r="BK98" s="780">
        <f>VLOOKUP(BI98&amp;BJ98,ASZ!$BB$43:$BG$470,6,FALSE)</f>
        <v>4</v>
      </c>
      <c r="BL98" s="472" t="str">
        <f>VLOOKUP(BI98&amp;BJ98,ASZ!$BB$43:$BG$470,4,FALSE)</f>
        <v>MH BHD</v>
      </c>
      <c r="BM98" s="472" t="str">
        <f>VLOOKUP(BI98&amp;BJ98,ASZ!$BB$43:$BG$470,5,FALSE)</f>
        <v>ABÉ UNITED</v>
      </c>
    </row>
    <row r="99" spans="1:66" ht="16.5" customHeight="1">
      <c r="A99" s="938"/>
      <c r="C99" s="806">
        <v>0.82291666666666663</v>
      </c>
      <c r="D99" s="786" t="s">
        <v>21</v>
      </c>
      <c r="E99" s="787" t="str">
        <f t="shared" si="29"/>
        <v>4. forduló:     Vakana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45392</v>
      </c>
      <c r="BJ99" s="780" t="str">
        <f>$AW$72</f>
        <v>19:00 – B pálya</v>
      </c>
      <c r="BK99" s="780">
        <f>VLOOKUP(BI99&amp;BJ99,ASZ!$BB$43:$BG$470,6,FALSE)</f>
        <v>4</v>
      </c>
      <c r="BL99" s="472" t="str">
        <f>VLOOKUP(BI99&amp;BJ99,ASZ!$BB$43:$BG$470,4,FALSE)</f>
        <v>FC HALY</v>
      </c>
      <c r="BM99" s="472" t="str">
        <f>VLOOKUP(BI99&amp;BJ99,ASZ!$BB$43:$BG$470,5,FALSE)</f>
        <v>HZSE Ludovika 1</v>
      </c>
    </row>
    <row r="100" spans="1:66" ht="16.5" customHeight="1">
      <c r="A100" s="938"/>
      <c r="C100" s="808"/>
      <c r="D100" s="791" t="s">
        <v>22</v>
      </c>
      <c r="E100" s="784" t="str">
        <f t="shared" si="29"/>
        <v>4. forduló:     Zrínyigyöngye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45392</v>
      </c>
      <c r="BJ100" s="780" t="str">
        <f>$AW$73</f>
        <v>19:45 – A pálya</v>
      </c>
      <c r="BK100" s="780">
        <f>VLOOKUP(BI100&amp;BJ100,ASZ!$BB$43:$BG$470,6,FALSE)</f>
        <v>4</v>
      </c>
      <c r="BL100" s="472" t="str">
        <f>VLOOKUP(BI100&amp;BJ100,ASZ!$BB$43:$BG$470,4,FALSE)</f>
        <v>Vakana</v>
      </c>
      <c r="BM100" s="472" t="str">
        <f>VLOOKUP(BI100&amp;BJ100,ASZ!$BB$43:$BG$470,5,FALSE)</f>
        <v>HZSE Ludovika 2</v>
      </c>
      <c r="BN100" s="224"/>
    </row>
    <row r="101" spans="1:66" ht="16.5" customHeight="1">
      <c r="A101" s="938"/>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45392</v>
      </c>
      <c r="BJ101" s="780" t="str">
        <f>$AW$74</f>
        <v>19:45 – B pálya</v>
      </c>
      <c r="BK101" s="780">
        <f>VLOOKUP(BI101&amp;BJ101,ASZ!$BB$43:$BG$470,6,FALSE)</f>
        <v>4</v>
      </c>
      <c r="BL101" s="472" t="str">
        <f>VLOOKUP(BI101&amp;BJ101,ASZ!$BB$43:$BG$470,4,FALSE)</f>
        <v>Zrínyigyöngye</v>
      </c>
      <c r="BM101" s="472" t="str">
        <f>VLOOKUP(BI101&amp;BJ101,ASZ!$BB$43:$BG$470,5,FALSE)</f>
        <v>Turbo</v>
      </c>
      <c r="BN101" s="224"/>
    </row>
    <row r="102" spans="1:66" ht="16.5" customHeight="1">
      <c r="A102" s="938"/>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45392</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38"/>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45392</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38"/>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38"/>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0 / átlag: -</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3</v>
      </c>
      <c r="AT105" s="231">
        <f ca="1">MAX(AT59:AT104)</f>
        <v>2</v>
      </c>
    </row>
    <row r="106" spans="1:66" ht="9" customHeight="1">
      <c r="A106" s="938"/>
      <c r="P106" s="188"/>
      <c r="Q106" s="188"/>
      <c r="R106" s="188"/>
      <c r="S106" s="188"/>
      <c r="AP106" s="224"/>
      <c r="AQ106" s="224"/>
      <c r="AR106" s="224"/>
      <c r="AS106" s="224"/>
      <c r="AT106" s="224"/>
      <c r="AU106" s="224"/>
      <c r="AV106" s="224"/>
      <c r="AW106" s="224"/>
      <c r="AX106" s="224"/>
      <c r="AY106" s="224"/>
      <c r="BA106" s="224"/>
      <c r="BN106" s="224"/>
    </row>
    <row r="107" spans="1:66" ht="14.25" customHeight="1">
      <c r="A107" s="938"/>
      <c r="C107" s="778">
        <v>45399</v>
      </c>
      <c r="D107" s="778" t="s">
        <v>408</v>
      </c>
      <c r="E107" s="244" t="s">
        <v>474</v>
      </c>
      <c r="F107" s="250"/>
      <c r="G107" s="179" t="s">
        <v>178</v>
      </c>
      <c r="H107" s="251"/>
      <c r="I107" s="245" t="s">
        <v>407</v>
      </c>
      <c r="J107" s="186"/>
      <c r="K107" s="246"/>
      <c r="P107" s="188"/>
      <c r="Q107" s="188"/>
      <c r="R107" s="188"/>
      <c r="S107" s="188"/>
      <c r="U107" s="189" t="str">
        <f>X107&amp;Y107</f>
        <v>HZSE Ludovika 2Zrínyigyöngye</v>
      </c>
      <c r="V107" s="190" t="b">
        <f>AND(F107&lt;&gt;"",H107&lt;&gt;"")</f>
        <v>0</v>
      </c>
      <c r="W107" s="189">
        <f>AB107</f>
        <v>5</v>
      </c>
      <c r="X107" s="189" t="str">
        <f>E107</f>
        <v>HZSE Ludovika 2</v>
      </c>
      <c r="Y107" s="189" t="str">
        <f>I107</f>
        <v>Zrínyigyöngye</v>
      </c>
      <c r="Z107" s="191" t="str">
        <f>IF(V107,F107,"")</f>
        <v/>
      </c>
      <c r="AA107" s="189" t="str">
        <f>IF(V107,H107,"")</f>
        <v/>
      </c>
      <c r="AB107" s="192">
        <f>IF(NOT(ASZTAB!$X$71),AB91+1,AB91+COUNTIF(AB77:AB106,AB91)-1)</f>
        <v>5</v>
      </c>
      <c r="AC107" s="193" t="str">
        <f>IF(Z107&gt;AA107,X107,"")</f>
        <v/>
      </c>
      <c r="AD107" s="193" t="str">
        <f>IF(AA107="","",IF(Z107=AA107,X107,""))</f>
        <v/>
      </c>
      <c r="AE107" s="194" t="str">
        <f>IF(AND($AW$61,Z107=0,AA107=20),X107&amp;"ooo",IF(Z107&lt;AA107,X107,""))</f>
        <v/>
      </c>
      <c r="AF107" s="193" t="str">
        <f>IF(AA107&gt;Z107,Y107,"")</f>
        <v/>
      </c>
      <c r="AG107" s="193" t="str">
        <f>IF(AA107="","",IF(Z107=AA107,Y107,""))</f>
        <v/>
      </c>
      <c r="AH107" s="194" t="str">
        <f>IF(AND($AW$61,Z107=20,AA107=0),Y107&amp;"ooo",IF(Z107&gt;AA107,Y107,""))</f>
        <v/>
      </c>
      <c r="AI107" s="195">
        <f>C107</f>
        <v>45399</v>
      </c>
      <c r="AL107" s="196">
        <f>IF(OR(X107=Kedvenc!$C$43,Y107=Kedvenc!$C$43),W107,"")</f>
        <v>5</v>
      </c>
      <c r="AM107" s="197" t="str">
        <f>IF(AL107="","",U107)</f>
        <v>HZSE Ludovika 2Zrínyigyöngye</v>
      </c>
      <c r="AP107" s="224"/>
      <c r="AQ107" s="224"/>
      <c r="AR107" s="224"/>
      <c r="AS107" s="232" t="s">
        <v>316</v>
      </c>
      <c r="AT107" s="233">
        <f ca="1">IF(ASZTAB!$R$43&lt;AT105,ASZTAB!$R$43,AT105)</f>
        <v>2</v>
      </c>
      <c r="AU107" s="224"/>
      <c r="AV107" s="224"/>
      <c r="AW107" s="224"/>
      <c r="AX107" s="224"/>
      <c r="AY107" s="224"/>
      <c r="BA107" s="224"/>
      <c r="BB107" s="261" t="str">
        <f t="shared" ref="BB107:BB112" si="31">C107&amp;D107</f>
        <v>4539919:00 – A pálya</v>
      </c>
      <c r="BC107" s="260">
        <f t="shared" ref="BC107:BC112" si="32">COUNTIF($BB$43:$BB$470,BB107)</f>
        <v>1</v>
      </c>
      <c r="BD107" s="472" t="str">
        <f t="shared" ref="BD107:BD112" si="33">U107</f>
        <v>HZSE Ludovika 2Zrínyigyöngye</v>
      </c>
      <c r="BE107" s="472" t="str">
        <f t="shared" ref="BE107:BF112" si="34">X107</f>
        <v>HZSE Ludovika 2</v>
      </c>
      <c r="BF107" s="472" t="str">
        <f t="shared" si="34"/>
        <v>Zrínyigyöngye</v>
      </c>
      <c r="BG107" s="260">
        <f t="shared" ref="BG107:BG112" si="35">W107</f>
        <v>5</v>
      </c>
      <c r="BH107" s="783"/>
      <c r="BN107" s="224"/>
    </row>
    <row r="108" spans="1:66" ht="14.25" customHeight="1">
      <c r="A108" s="938"/>
      <c r="C108" s="778">
        <v>45399</v>
      </c>
      <c r="D108" s="778" t="s">
        <v>411</v>
      </c>
      <c r="E108" s="244" t="s">
        <v>473</v>
      </c>
      <c r="F108" s="250"/>
      <c r="G108" s="179" t="s">
        <v>178</v>
      </c>
      <c r="H108" s="251"/>
      <c r="I108" s="245" t="s">
        <v>406</v>
      </c>
      <c r="J108" s="186"/>
      <c r="K108" s="247"/>
      <c r="P108" s="188"/>
      <c r="Q108" s="188"/>
      <c r="R108" s="188"/>
      <c r="S108" s="188"/>
      <c r="U108" s="189" t="str">
        <f>X108&amp;Y108</f>
        <v>HZSE Ludovika 1Vakana</v>
      </c>
      <c r="V108" s="190" t="b">
        <f>AND(F108&lt;&gt;"",H108&lt;&gt;"")</f>
        <v>0</v>
      </c>
      <c r="W108" s="189">
        <f>W107</f>
        <v>5</v>
      </c>
      <c r="X108" s="189" t="str">
        <f>E108</f>
        <v>HZSE Ludovika 1</v>
      </c>
      <c r="Y108" s="189" t="str">
        <f>I108</f>
        <v>Vakana</v>
      </c>
      <c r="Z108" s="191" t="str">
        <f>IF(V108,F108,"")</f>
        <v/>
      </c>
      <c r="AA108" s="189" t="str">
        <f>IF(V108,H108,"")</f>
        <v/>
      </c>
      <c r="AB108" s="192"/>
      <c r="AC108" s="193" t="str">
        <f>IF(Z108&gt;AA108,X108,"")</f>
        <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
      </c>
      <c r="AI108" s="195">
        <f>C108</f>
        <v>45399</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4539919:00 – B pálya</v>
      </c>
      <c r="BC108" s="260">
        <f t="shared" si="32"/>
        <v>1</v>
      </c>
      <c r="BD108" s="472" t="str">
        <f t="shared" si="33"/>
        <v>HZSE Ludovika 1Vakana</v>
      </c>
      <c r="BE108" s="472" t="str">
        <f t="shared" si="34"/>
        <v>HZSE Ludovika 1</v>
      </c>
      <c r="BF108" s="472" t="str">
        <f t="shared" si="34"/>
        <v>Vakana</v>
      </c>
      <c r="BG108" s="260">
        <f t="shared" si="35"/>
        <v>5</v>
      </c>
      <c r="BH108" s="783"/>
      <c r="BN108" s="224"/>
    </row>
    <row r="109" spans="1:66" ht="14.25" customHeight="1">
      <c r="A109" s="938"/>
      <c r="C109" s="778">
        <v>45399</v>
      </c>
      <c r="D109" s="778" t="s">
        <v>409</v>
      </c>
      <c r="E109" s="244" t="s">
        <v>455</v>
      </c>
      <c r="F109" s="250"/>
      <c r="G109" s="179" t="s">
        <v>178</v>
      </c>
      <c r="H109" s="251"/>
      <c r="I109" s="245" t="s">
        <v>475</v>
      </c>
      <c r="J109" s="186"/>
      <c r="K109" s="247"/>
      <c r="P109" s="188"/>
      <c r="Q109" s="188"/>
      <c r="R109" s="188"/>
      <c r="S109" s="188"/>
      <c r="U109" s="189" t="str">
        <f>X109&amp;Y109</f>
        <v>ABÉ UNITEDFC HALY</v>
      </c>
      <c r="V109" s="190" t="b">
        <f>AND(F109&lt;&gt;"",H109&lt;&gt;"")</f>
        <v>0</v>
      </c>
      <c r="W109" s="189">
        <f>W108</f>
        <v>5</v>
      </c>
      <c r="X109" s="189" t="str">
        <f>E109</f>
        <v>ABÉ UNITED</v>
      </c>
      <c r="Y109" s="189" t="str">
        <f>I109</f>
        <v>FC HALY</v>
      </c>
      <c r="Z109" s="191" t="str">
        <f>IF(V109,F109,"")</f>
        <v/>
      </c>
      <c r="AA109" s="189" t="str">
        <f>IF(V109,H109,"")</f>
        <v/>
      </c>
      <c r="AB109" s="192"/>
      <c r="AC109" s="193" t="str">
        <f>IF(Z109&gt;AA109,X109,"")</f>
        <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
      </c>
      <c r="AI109" s="195">
        <f>C109</f>
        <v>45399</v>
      </c>
      <c r="AL109" s="196" t="str">
        <f>IF(OR(X109=Kedvenc!$C$43,Y109=Kedvenc!$C$43),W109,"")</f>
        <v/>
      </c>
      <c r="AM109" s="197" t="str">
        <f>IF(AL109="","",U109)</f>
        <v/>
      </c>
      <c r="BB109" s="261" t="str">
        <f t="shared" si="31"/>
        <v>4539919:45 – A pálya</v>
      </c>
      <c r="BC109" s="260">
        <f t="shared" si="32"/>
        <v>1</v>
      </c>
      <c r="BD109" s="472" t="str">
        <f t="shared" si="33"/>
        <v>ABÉ UNITEDFC HALY</v>
      </c>
      <c r="BE109" s="472" t="str">
        <f t="shared" si="34"/>
        <v>ABÉ UNITED</v>
      </c>
      <c r="BF109" s="472" t="str">
        <f t="shared" si="34"/>
        <v>FC HALY</v>
      </c>
      <c r="BG109" s="260">
        <f t="shared" si="35"/>
        <v>5</v>
      </c>
      <c r="BH109" s="783"/>
    </row>
    <row r="110" spans="1:66" ht="14.25" customHeight="1">
      <c r="A110" s="938"/>
      <c r="C110" s="778">
        <v>45399</v>
      </c>
      <c r="D110" s="778" t="s">
        <v>412</v>
      </c>
      <c r="E110" s="244" t="s">
        <v>454</v>
      </c>
      <c r="F110" s="250"/>
      <c r="G110" s="179" t="s">
        <v>178</v>
      </c>
      <c r="H110" s="251"/>
      <c r="I110" s="245" t="s">
        <v>20</v>
      </c>
      <c r="J110" s="186"/>
      <c r="K110" s="247"/>
      <c r="U110" s="189" t="str">
        <f>X110&amp;Y110</f>
        <v>TurboMH BHD</v>
      </c>
      <c r="V110" s="190" t="b">
        <f>AND(F110&lt;&gt;"",H110&lt;&gt;"")</f>
        <v>0</v>
      </c>
      <c r="W110" s="189">
        <f>W109</f>
        <v>5</v>
      </c>
      <c r="X110" s="189" t="str">
        <f>E110</f>
        <v>Turbo</v>
      </c>
      <c r="Y110" s="189" t="str">
        <f>I110</f>
        <v>MH BHD</v>
      </c>
      <c r="Z110" s="191" t="str">
        <f>IF(V110,F110,"")</f>
        <v/>
      </c>
      <c r="AA110" s="189" t="str">
        <f>IF(V110,H110,"")</f>
        <v/>
      </c>
      <c r="AB110" s="192"/>
      <c r="AC110" s="193" t="str">
        <f>IF(Z110&gt;AA110,X110,"")</f>
        <v/>
      </c>
      <c r="AD110" s="193" t="str">
        <f>IF(AA110="","",IF(Z110=AA110,X110,""))</f>
        <v/>
      </c>
      <c r="AE110" s="194" t="str">
        <f>IF(AND($AW$61,Z110=0,AA110=20),X110&amp;"ooo",IF(Z110&lt;AA110,X110,""))</f>
        <v/>
      </c>
      <c r="AF110" s="193" t="str">
        <f>IF(AA110&gt;Z110,Y110,"")</f>
        <v/>
      </c>
      <c r="AG110" s="193" t="str">
        <f>IF(AA110="","",IF(Z110=AA110,Y110,""))</f>
        <v/>
      </c>
      <c r="AH110" s="194" t="str">
        <f>IF(AND($AW$61,Z110=20,AA110=0),Y110&amp;"ooo",IF(Z110&gt;AA110,Y110,""))</f>
        <v/>
      </c>
      <c r="AI110" s="195">
        <f>C110</f>
        <v>45399</v>
      </c>
      <c r="AL110" s="196" t="str">
        <f>IF(OR(X110=Kedvenc!$C$43,Y110=Kedvenc!$C$43),W110,"")</f>
        <v/>
      </c>
      <c r="AM110" s="197" t="str">
        <f>IF(AL110="","",U110)</f>
        <v/>
      </c>
      <c r="BB110" s="261" t="str">
        <f t="shared" si="31"/>
        <v>4539919:45 – B pálya</v>
      </c>
      <c r="BC110" s="260">
        <f t="shared" si="32"/>
        <v>1</v>
      </c>
      <c r="BD110" s="472" t="str">
        <f t="shared" si="33"/>
        <v>TurboMH BHD</v>
      </c>
      <c r="BE110" s="472" t="str">
        <f t="shared" si="34"/>
        <v>Turbo</v>
      </c>
      <c r="BF110" s="472" t="str">
        <f t="shared" si="34"/>
        <v>MH BHD</v>
      </c>
      <c r="BG110" s="260">
        <f t="shared" si="35"/>
        <v>5</v>
      </c>
      <c r="BH110" s="783"/>
    </row>
    <row r="111" spans="1:66" ht="14.25" customHeight="1">
      <c r="A111" s="938"/>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38"/>
      <c r="D112" s="818" t="s">
        <v>23</v>
      </c>
      <c r="E112" s="817">
        <f>BI113</f>
        <v>45399</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38"/>
      <c r="C113" s="797">
        <v>0.79166666666666663</v>
      </c>
      <c r="D113" s="798" t="s">
        <v>21</v>
      </c>
      <c r="E113" s="799" t="str">
        <f t="shared" ref="E113:E118" si="36">IF(ISNA(BK114),"–",BK114&amp;". forduló:     "&amp;BL114&amp;"  v.  "&amp;BM114)</f>
        <v>5. forduló:     HZSE Ludovika 2  v.  Zrínyigyöngye</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45399</v>
      </c>
    </row>
    <row r="114" spans="1:66" ht="16.5" customHeight="1">
      <c r="A114" s="938"/>
      <c r="C114" s="804"/>
      <c r="D114" s="785" t="s">
        <v>22</v>
      </c>
      <c r="E114" s="781" t="str">
        <f t="shared" si="36"/>
        <v>5. forduló:     HZSE Ludovika 1  v.  Vakana</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45399</v>
      </c>
      <c r="BJ114" s="780" t="str">
        <f>$AW$71</f>
        <v>19:00 – A pálya</v>
      </c>
      <c r="BK114" s="780">
        <f>VLOOKUP(BI114&amp;BJ114,ASZ!$BB$43:$BG$470,6,FALSE)</f>
        <v>5</v>
      </c>
      <c r="BL114" s="472" t="str">
        <f>VLOOKUP(BI114&amp;BJ114,ASZ!$BB$43:$BG$470,4,FALSE)</f>
        <v>HZSE Ludovika 2</v>
      </c>
      <c r="BM114" s="472" t="str">
        <f>VLOOKUP(BI114&amp;BJ114,ASZ!$BB$43:$BG$470,5,FALSE)</f>
        <v>Zrínyigyöngye</v>
      </c>
      <c r="BN114" s="224"/>
    </row>
    <row r="115" spans="1:66" ht="16.5" customHeight="1">
      <c r="A115" s="938"/>
      <c r="C115" s="806">
        <v>0.82291666666666663</v>
      </c>
      <c r="D115" s="786" t="s">
        <v>21</v>
      </c>
      <c r="E115" s="787" t="str">
        <f t="shared" si="36"/>
        <v>5. forduló:     ABÉ UNITED  v.  FC HALY</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45399</v>
      </c>
      <c r="BJ115" s="780" t="str">
        <f>$AW$72</f>
        <v>19:00 – B pálya</v>
      </c>
      <c r="BK115" s="780">
        <f>VLOOKUP(BI115&amp;BJ115,ASZ!$BB$43:$BG$470,6,FALSE)</f>
        <v>5</v>
      </c>
      <c r="BL115" s="472" t="str">
        <f>VLOOKUP(BI115&amp;BJ115,ASZ!$BB$43:$BG$470,4,FALSE)</f>
        <v>HZSE Ludovika 1</v>
      </c>
      <c r="BM115" s="472" t="str">
        <f>VLOOKUP(BI115&amp;BJ115,ASZ!$BB$43:$BG$470,5,FALSE)</f>
        <v>Vakana</v>
      </c>
      <c r="BN115" s="224"/>
    </row>
    <row r="116" spans="1:66" ht="16.5" customHeight="1">
      <c r="A116" s="938"/>
      <c r="C116" s="808"/>
      <c r="D116" s="791" t="s">
        <v>22</v>
      </c>
      <c r="E116" s="784" t="str">
        <f t="shared" si="36"/>
        <v>5. forduló:     Turbo  v.  MH BHD</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45399</v>
      </c>
      <c r="BJ116" s="780" t="str">
        <f>$AW$73</f>
        <v>19:45 – A pálya</v>
      </c>
      <c r="BK116" s="780">
        <f>VLOOKUP(BI116&amp;BJ116,ASZ!$BB$43:$BG$470,6,FALSE)</f>
        <v>5</v>
      </c>
      <c r="BL116" s="472" t="str">
        <f>VLOOKUP(BI116&amp;BJ116,ASZ!$BB$43:$BG$470,4,FALSE)</f>
        <v>ABÉ UNITED</v>
      </c>
      <c r="BM116" s="472" t="str">
        <f>VLOOKUP(BI116&amp;BJ116,ASZ!$BB$43:$BG$470,5,FALSE)</f>
        <v>FC HALY</v>
      </c>
      <c r="BN116" s="224"/>
    </row>
    <row r="117" spans="1:66" ht="16.5" customHeight="1">
      <c r="A117" s="938"/>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45399</v>
      </c>
      <c r="BJ117" s="780" t="str">
        <f>$AW$74</f>
        <v>19:45 – B pálya</v>
      </c>
      <c r="BK117" s="780">
        <f>VLOOKUP(BI117&amp;BJ117,ASZ!$BB$43:$BG$470,6,FALSE)</f>
        <v>5</v>
      </c>
      <c r="BL117" s="472" t="str">
        <f>VLOOKUP(BI117&amp;BJ117,ASZ!$BB$43:$BG$470,4,FALSE)</f>
        <v>Turbo</v>
      </c>
      <c r="BM117" s="472" t="str">
        <f>VLOOKUP(BI117&amp;BJ117,ASZ!$BB$43:$BG$470,5,FALSE)</f>
        <v>MH BHD</v>
      </c>
      <c r="BN117" s="224"/>
    </row>
    <row r="118" spans="1:66" ht="16.5" customHeight="1">
      <c r="A118" s="938"/>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45399</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38"/>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45399</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38"/>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38"/>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0 / átlag: -</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38"/>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38"/>
      <c r="C123" s="778">
        <v>45406</v>
      </c>
      <c r="D123" s="778" t="s">
        <v>408</v>
      </c>
      <c r="E123" s="244" t="s">
        <v>455</v>
      </c>
      <c r="F123" s="250"/>
      <c r="G123" s="179" t="s">
        <v>178</v>
      </c>
      <c r="H123" s="251"/>
      <c r="I123" s="245" t="s">
        <v>406</v>
      </c>
      <c r="J123" s="186"/>
      <c r="K123" s="246"/>
      <c r="L123" s="204"/>
      <c r="M123" s="205"/>
      <c r="N123" s="188"/>
      <c r="O123" s="154"/>
      <c r="P123" s="188"/>
      <c r="Q123" s="188"/>
      <c r="R123" s="188"/>
      <c r="S123" s="188"/>
      <c r="U123" s="189" t="str">
        <f>X123&amp;Y123</f>
        <v>ABÉ UNITEDVakana</v>
      </c>
      <c r="V123" s="190" t="b">
        <f>AND(F123&lt;&gt;"",H123&lt;&gt;"")</f>
        <v>0</v>
      </c>
      <c r="W123" s="189">
        <f>AB123</f>
        <v>6</v>
      </c>
      <c r="X123" s="189" t="str">
        <f>E123</f>
        <v>ABÉ UNITED</v>
      </c>
      <c r="Y123" s="189" t="str">
        <f>I123</f>
        <v>Vakana</v>
      </c>
      <c r="Z123" s="191" t="str">
        <f>IF(V123,F123,"")</f>
        <v/>
      </c>
      <c r="AA123" s="189" t="str">
        <f>IF(V123,H123,"")</f>
        <v/>
      </c>
      <c r="AB123" s="192">
        <f>IF(NOT(ASZTAB!$X$71),AB107+1,AB107+COUNTIF(AB93:AB122,AB107)-1)</f>
        <v>6</v>
      </c>
      <c r="AC123" s="193" t="str">
        <f>IF(Z123&gt;AA123,X123,"")</f>
        <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
      </c>
      <c r="AI123" s="195">
        <f>C123</f>
        <v>45406</v>
      </c>
      <c r="AL123" s="196" t="str">
        <f>IF(OR(X123=Kedvenc!$C$43,Y123=Kedvenc!$C$43),W123,"")</f>
        <v/>
      </c>
      <c r="AM123" s="197" t="str">
        <f>IF(AL123="","",U123)</f>
        <v/>
      </c>
      <c r="AQ123" s="224"/>
      <c r="AR123" s="224"/>
      <c r="AS123" s="224"/>
      <c r="AT123" s="224"/>
      <c r="BB123" s="261" t="str">
        <f t="shared" ref="BB123:BB128" si="38">C123&amp;D123</f>
        <v>4540619:00 – A pálya</v>
      </c>
      <c r="BC123" s="260">
        <f t="shared" ref="BC123:BC128" si="39">COUNTIF($BB$43:$BB$470,BB123)</f>
        <v>1</v>
      </c>
      <c r="BD123" s="472" t="str">
        <f t="shared" ref="BD123:BD128" si="40">U123</f>
        <v>ABÉ UNITEDVakana</v>
      </c>
      <c r="BE123" s="472" t="str">
        <f t="shared" ref="BE123:BF128" si="41">X123</f>
        <v>ABÉ UNITED</v>
      </c>
      <c r="BF123" s="472" t="str">
        <f t="shared" si="41"/>
        <v>Vakana</v>
      </c>
      <c r="BG123" s="260">
        <f t="shared" ref="BG123:BG128" si="42">W123</f>
        <v>6</v>
      </c>
      <c r="BH123" s="783"/>
    </row>
    <row r="124" spans="1:66" ht="14.25" customHeight="1">
      <c r="A124" s="938"/>
      <c r="C124" s="778">
        <v>45406</v>
      </c>
      <c r="D124" s="778" t="s">
        <v>411</v>
      </c>
      <c r="E124" s="244" t="s">
        <v>20</v>
      </c>
      <c r="F124" s="250"/>
      <c r="G124" s="179" t="s">
        <v>178</v>
      </c>
      <c r="H124" s="251"/>
      <c r="I124" s="245" t="s">
        <v>474</v>
      </c>
      <c r="J124" s="186"/>
      <c r="K124" s="247"/>
      <c r="L124" s="204"/>
      <c r="M124" s="205"/>
      <c r="N124" s="188"/>
      <c r="O124" s="154"/>
      <c r="U124" s="189" t="str">
        <f>X124&amp;Y124</f>
        <v>MH BHDHZSE Ludovika 2</v>
      </c>
      <c r="V124" s="190" t="b">
        <f>AND(F124&lt;&gt;"",H124&lt;&gt;"")</f>
        <v>0</v>
      </c>
      <c r="W124" s="189">
        <f>W123</f>
        <v>6</v>
      </c>
      <c r="X124" s="189" t="str">
        <f>E124</f>
        <v>MH BHD</v>
      </c>
      <c r="Y124" s="189" t="str">
        <f>I124</f>
        <v>HZSE Ludovika 2</v>
      </c>
      <c r="Z124" s="191" t="str">
        <f>IF(V124,F124,"")</f>
        <v/>
      </c>
      <c r="AA124" s="189" t="str">
        <f>IF(V124,H124,"")</f>
        <v/>
      </c>
      <c r="AB124" s="192"/>
      <c r="AC124" s="193" t="str">
        <f>IF(Z124&gt;AA124,X124,"")</f>
        <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
      </c>
      <c r="AI124" s="195">
        <f>C124</f>
        <v>45406</v>
      </c>
      <c r="AL124" s="196" t="str">
        <f>IF(OR(X124=Kedvenc!$C$43,Y124=Kedvenc!$C$43),W124,"")</f>
        <v/>
      </c>
      <c r="AM124" s="197" t="str">
        <f>IF(AL124="","",U124)</f>
        <v/>
      </c>
      <c r="BB124" s="261" t="str">
        <f t="shared" si="38"/>
        <v>4540619:00 – B pálya</v>
      </c>
      <c r="BC124" s="260">
        <f t="shared" si="39"/>
        <v>1</v>
      </c>
      <c r="BD124" s="472" t="str">
        <f t="shared" si="40"/>
        <v>MH BHDHZSE Ludovika 2</v>
      </c>
      <c r="BE124" s="472" t="str">
        <f t="shared" si="41"/>
        <v>MH BHD</v>
      </c>
      <c r="BF124" s="472" t="str">
        <f t="shared" si="41"/>
        <v>HZSE Ludovika 2</v>
      </c>
      <c r="BG124" s="260">
        <f t="shared" si="42"/>
        <v>6</v>
      </c>
      <c r="BH124" s="783"/>
    </row>
    <row r="125" spans="1:66" ht="14.25" customHeight="1">
      <c r="A125" s="938"/>
      <c r="C125" s="778">
        <v>45406</v>
      </c>
      <c r="D125" s="778" t="s">
        <v>409</v>
      </c>
      <c r="E125" s="244" t="s">
        <v>407</v>
      </c>
      <c r="F125" s="250"/>
      <c r="G125" s="179" t="s">
        <v>178</v>
      </c>
      <c r="H125" s="251"/>
      <c r="I125" s="245" t="s">
        <v>473</v>
      </c>
      <c r="J125" s="186"/>
      <c r="K125" s="247"/>
      <c r="L125" s="204"/>
      <c r="M125" s="205"/>
      <c r="N125" s="188"/>
      <c r="O125" s="154"/>
      <c r="U125" s="189" t="str">
        <f>X125&amp;Y125</f>
        <v>ZrínyigyöngyeHZSE Ludovika 1</v>
      </c>
      <c r="V125" s="190" t="b">
        <f>AND(F125&lt;&gt;"",H125&lt;&gt;"")</f>
        <v>0</v>
      </c>
      <c r="W125" s="189">
        <f>W124</f>
        <v>6</v>
      </c>
      <c r="X125" s="189" t="str">
        <f>E125</f>
        <v>Zrínyigyöngye</v>
      </c>
      <c r="Y125" s="189" t="str">
        <f>I125</f>
        <v>HZSE Ludovika 1</v>
      </c>
      <c r="Z125" s="191" t="str">
        <f>IF(V125,F125,"")</f>
        <v/>
      </c>
      <c r="AA125" s="189" t="str">
        <f>IF(V125,H125,"")</f>
        <v/>
      </c>
      <c r="AB125" s="192"/>
      <c r="AC125" s="193" t="str">
        <f>IF(Z125&gt;AA125,X125,"")</f>
        <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
      </c>
      <c r="AI125" s="195">
        <f>C125</f>
        <v>45406</v>
      </c>
      <c r="AL125" s="196">
        <f>IF(OR(X125=Kedvenc!$C$43,Y125=Kedvenc!$C$43),W125,"")</f>
        <v>6</v>
      </c>
      <c r="AM125" s="197" t="str">
        <f>IF(AL125="","",U125)</f>
        <v>ZrínyigyöngyeHZSE Ludovika 1</v>
      </c>
      <c r="BB125" s="261" t="str">
        <f t="shared" si="38"/>
        <v>4540619:45 – A pálya</v>
      </c>
      <c r="BC125" s="260">
        <f t="shared" si="39"/>
        <v>1</v>
      </c>
      <c r="BD125" s="472" t="str">
        <f t="shared" si="40"/>
        <v>ZrínyigyöngyeHZSE Ludovika 1</v>
      </c>
      <c r="BE125" s="472" t="str">
        <f t="shared" si="41"/>
        <v>Zrínyigyöngye</v>
      </c>
      <c r="BF125" s="472" t="str">
        <f t="shared" si="41"/>
        <v>HZSE Ludovika 1</v>
      </c>
      <c r="BG125" s="260">
        <f t="shared" si="42"/>
        <v>6</v>
      </c>
      <c r="BH125" s="783"/>
    </row>
    <row r="126" spans="1:66" ht="14.25" customHeight="1">
      <c r="A126" s="938"/>
      <c r="C126" s="778">
        <v>45406</v>
      </c>
      <c r="D126" s="778" t="s">
        <v>412</v>
      </c>
      <c r="E126" s="244" t="s">
        <v>475</v>
      </c>
      <c r="F126" s="250"/>
      <c r="G126" s="179" t="s">
        <v>178</v>
      </c>
      <c r="H126" s="251"/>
      <c r="I126" s="245" t="s">
        <v>454</v>
      </c>
      <c r="J126" s="186"/>
      <c r="K126" s="247"/>
      <c r="L126" s="204"/>
      <c r="M126" s="205"/>
      <c r="N126" s="188"/>
      <c r="O126" s="154"/>
      <c r="U126" s="189" t="str">
        <f>X126&amp;Y126</f>
        <v>FC HALYTurbo</v>
      </c>
      <c r="V126" s="190" t="b">
        <f>AND(F126&lt;&gt;"",H126&lt;&gt;"")</f>
        <v>0</v>
      </c>
      <c r="W126" s="189">
        <f>W125</f>
        <v>6</v>
      </c>
      <c r="X126" s="189" t="str">
        <f>E126</f>
        <v>FC HALY</v>
      </c>
      <c r="Y126" s="189" t="str">
        <f>I126</f>
        <v>Turbo</v>
      </c>
      <c r="Z126" s="191" t="str">
        <f>IF(V126,F126,"")</f>
        <v/>
      </c>
      <c r="AA126" s="189" t="str">
        <f>IF(V126,H126,"")</f>
        <v/>
      </c>
      <c r="AB126" s="192"/>
      <c r="AC126" s="193" t="str">
        <f>IF(Z126&gt;AA126,X126,"")</f>
        <v/>
      </c>
      <c r="AD126" s="193" t="str">
        <f>IF(AA126="","",IF(Z126=AA126,X126,""))</f>
        <v/>
      </c>
      <c r="AE126" s="194" t="str">
        <f>IF(AND($AW$61,Z126=0,AA126=20),X126&amp;"ooo",IF(Z126&lt;AA126,X126,""))</f>
        <v/>
      </c>
      <c r="AF126" s="193" t="str">
        <f>IF(AA126&gt;Z126,Y126,"")</f>
        <v/>
      </c>
      <c r="AG126" s="193" t="str">
        <f>IF(AA126="","",IF(Z126=AA126,Y126,""))</f>
        <v/>
      </c>
      <c r="AH126" s="194" t="str">
        <f>IF(AND($AW$61,Z126=20,AA126=0),Y126&amp;"ooo",IF(Z126&gt;AA126,Y126,""))</f>
        <v/>
      </c>
      <c r="AI126" s="195">
        <f>C126</f>
        <v>45406</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4540619:45 – B pálya</v>
      </c>
      <c r="BC126" s="260">
        <f t="shared" si="39"/>
        <v>1</v>
      </c>
      <c r="BD126" s="472" t="str">
        <f t="shared" si="40"/>
        <v>FC HALYTurbo</v>
      </c>
      <c r="BE126" s="472" t="str">
        <f t="shared" si="41"/>
        <v>FC HALY</v>
      </c>
      <c r="BF126" s="472" t="str">
        <f t="shared" si="41"/>
        <v>Turbo</v>
      </c>
      <c r="BG126" s="260">
        <f t="shared" si="42"/>
        <v>6</v>
      </c>
      <c r="BH126" s="783"/>
      <c r="BN126" s="224"/>
    </row>
    <row r="127" spans="1:66" ht="14.25" customHeight="1">
      <c r="A127" s="938"/>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38"/>
      <c r="D128" s="818" t="s">
        <v>23</v>
      </c>
      <c r="E128" s="817">
        <f>BI129</f>
        <v>45406</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38"/>
      <c r="C129" s="797">
        <v>0.79166666666666663</v>
      </c>
      <c r="D129" s="798" t="s">
        <v>21</v>
      </c>
      <c r="E129" s="799" t="str">
        <f t="shared" ref="E129:E134" si="43">IF(ISNA(BK130),"–",BK130&amp;". forduló:     "&amp;BL130&amp;"  v.  "&amp;BM130)</f>
        <v>6. forduló:     ABÉ UNITED  v.  Vakana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45406</v>
      </c>
      <c r="BN129" s="224"/>
    </row>
    <row r="130" spans="1:66" ht="16.5" customHeight="1">
      <c r="A130" s="938"/>
      <c r="C130" s="804"/>
      <c r="D130" s="785" t="s">
        <v>22</v>
      </c>
      <c r="E130" s="781" t="str">
        <f t="shared" si="43"/>
        <v>6. forduló:     MH BHD  v.  HZSE Ludovika 2</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45406</v>
      </c>
      <c r="BJ130" s="780" t="str">
        <f>$AW$71</f>
        <v>19:00 – A pálya</v>
      </c>
      <c r="BK130" s="780">
        <f>VLOOKUP(BI130&amp;BJ130,ASZ!$BB$43:$BG$470,6,FALSE)</f>
        <v>6</v>
      </c>
      <c r="BL130" s="472" t="str">
        <f>VLOOKUP(BI130&amp;BJ130,ASZ!$BB$43:$BG$470,4,FALSE)</f>
        <v>ABÉ UNITED</v>
      </c>
      <c r="BM130" s="472" t="str">
        <f>VLOOKUP(BI130&amp;BJ130,ASZ!$BB$43:$BG$470,5,FALSE)</f>
        <v>Vakana</v>
      </c>
      <c r="BN130" s="224"/>
    </row>
    <row r="131" spans="1:66" ht="16.5" customHeight="1">
      <c r="A131" s="938"/>
      <c r="C131" s="806">
        <v>0.82291666666666663</v>
      </c>
      <c r="D131" s="786" t="s">
        <v>21</v>
      </c>
      <c r="E131" s="787" t="str">
        <f t="shared" si="43"/>
        <v>6. forduló:     Zrínyigyöngye  v.  HZSE Ludovika 1</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45406</v>
      </c>
      <c r="BJ131" s="780" t="str">
        <f>$AW$72</f>
        <v>19:00 – B pálya</v>
      </c>
      <c r="BK131" s="780">
        <f>VLOOKUP(BI131&amp;BJ131,ASZ!$BB$43:$BG$470,6,FALSE)</f>
        <v>6</v>
      </c>
      <c r="BL131" s="472" t="str">
        <f>VLOOKUP(BI131&amp;BJ131,ASZ!$BB$43:$BG$470,4,FALSE)</f>
        <v>MH BHD</v>
      </c>
      <c r="BM131" s="472" t="str">
        <f>VLOOKUP(BI131&amp;BJ131,ASZ!$BB$43:$BG$470,5,FALSE)</f>
        <v>HZSE Ludovika 2</v>
      </c>
      <c r="BN131" s="224"/>
    </row>
    <row r="132" spans="1:66" ht="16.5" customHeight="1">
      <c r="A132" s="938"/>
      <c r="C132" s="808"/>
      <c r="D132" s="791" t="s">
        <v>22</v>
      </c>
      <c r="E132" s="784" t="str">
        <f t="shared" si="43"/>
        <v>6. forduló:     FC HALY  v.  Turbo</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45406</v>
      </c>
      <c r="BJ132" s="780" t="str">
        <f>$AW$73</f>
        <v>19:45 – A pálya</v>
      </c>
      <c r="BK132" s="780">
        <f>VLOOKUP(BI132&amp;BJ132,ASZ!$BB$43:$BG$470,6,FALSE)</f>
        <v>6</v>
      </c>
      <c r="BL132" s="472" t="str">
        <f>VLOOKUP(BI132&amp;BJ132,ASZ!$BB$43:$BG$470,4,FALSE)</f>
        <v>Zrínyigyöngye</v>
      </c>
      <c r="BM132" s="472" t="str">
        <f>VLOOKUP(BI132&amp;BJ132,ASZ!$BB$43:$BG$470,5,FALSE)</f>
        <v>HZSE Ludovika 1</v>
      </c>
      <c r="BN132" s="224"/>
    </row>
    <row r="133" spans="1:66" ht="16.5" customHeight="1">
      <c r="A133" s="938"/>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45406</v>
      </c>
      <c r="BJ133" s="780" t="str">
        <f>$AW$74</f>
        <v>19:45 – B pálya</v>
      </c>
      <c r="BK133" s="780">
        <f>VLOOKUP(BI133&amp;BJ133,ASZ!$BB$43:$BG$470,6,FALSE)</f>
        <v>6</v>
      </c>
      <c r="BL133" s="472" t="str">
        <f>VLOOKUP(BI133&amp;BJ133,ASZ!$BB$43:$BG$470,4,FALSE)</f>
        <v>FC HALY</v>
      </c>
      <c r="BM133" s="472" t="str">
        <f>VLOOKUP(BI133&amp;BJ133,ASZ!$BB$43:$BG$470,5,FALSE)</f>
        <v>Turbo</v>
      </c>
      <c r="BN133" s="224"/>
    </row>
    <row r="134" spans="1:66" ht="16.5" customHeight="1">
      <c r="A134" s="938"/>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45406</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38"/>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45406</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38"/>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38"/>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0 / átlag: -</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38"/>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38"/>
      <c r="C139" s="778">
        <v>45420</v>
      </c>
      <c r="D139" s="778" t="s">
        <v>408</v>
      </c>
      <c r="E139" s="244" t="s">
        <v>455</v>
      </c>
      <c r="F139" s="250"/>
      <c r="G139" s="179" t="s">
        <v>178</v>
      </c>
      <c r="H139" s="251"/>
      <c r="I139" s="245" t="s">
        <v>407</v>
      </c>
      <c r="J139" s="186"/>
      <c r="K139" s="246"/>
      <c r="L139" s="204"/>
      <c r="M139" s="205"/>
      <c r="N139" s="188"/>
      <c r="O139" s="154"/>
      <c r="P139" s="188"/>
      <c r="Q139" s="188"/>
      <c r="R139" s="188"/>
      <c r="S139" s="188"/>
      <c r="U139" s="189" t="str">
        <f>X139&amp;Y139</f>
        <v>ABÉ UNITEDZrínyigyöngye</v>
      </c>
      <c r="V139" s="190" t="b">
        <f>AND(F139&lt;&gt;"",H139&lt;&gt;"")</f>
        <v>0</v>
      </c>
      <c r="W139" s="189">
        <f>AB139</f>
        <v>7</v>
      </c>
      <c r="X139" s="189" t="str">
        <f>E139</f>
        <v>ABÉ UNITED</v>
      </c>
      <c r="Y139" s="189" t="str">
        <f>I139</f>
        <v>Zrínyigyöngye</v>
      </c>
      <c r="Z139" s="191" t="str">
        <f>IF(V139,F139,"")</f>
        <v/>
      </c>
      <c r="AA139" s="189" t="str">
        <f>IF(V139,H139,"")</f>
        <v/>
      </c>
      <c r="AB139" s="192">
        <f>IF(NOT(ASZTAB!$X$71),AB123+1,AB123+COUNTIF(AB109:AB138,AB123)-1)</f>
        <v>7</v>
      </c>
      <c r="AC139" s="193" t="str">
        <f>IF(Z139&gt;AA139,X139,"")</f>
        <v/>
      </c>
      <c r="AD139" s="193" t="str">
        <f>IF(AA139="","",IF(Z139=AA139,X139,""))</f>
        <v/>
      </c>
      <c r="AE139" s="194" t="str">
        <f>IF(AND($AW$61,Z139=0,AA139=20),X139&amp;"ooo",IF(Z139&lt;AA139,X139,""))</f>
        <v/>
      </c>
      <c r="AF139" s="193" t="str">
        <f>IF(AA139&gt;Z139,Y139,"")</f>
        <v/>
      </c>
      <c r="AG139" s="193" t="str">
        <f>IF(AA139="","",IF(Z139=AA139,Y139,""))</f>
        <v/>
      </c>
      <c r="AH139" s="194" t="str">
        <f>IF(AND($AW$61,Z139=20,AA139=0),Y139&amp;"ooo",IF(Z139&gt;AA139,Y139,""))</f>
        <v/>
      </c>
      <c r="AI139" s="195">
        <f>C139</f>
        <v>45420</v>
      </c>
      <c r="AL139" s="196">
        <f>IF(OR(X139=Kedvenc!$C$43,Y139=Kedvenc!$C$43),W139,"")</f>
        <v>7</v>
      </c>
      <c r="AM139" s="197" t="str">
        <f>IF(AL139="","",U139)</f>
        <v>ABÉ UNITEDZrínyigyöngye</v>
      </c>
      <c r="AQ139" s="224"/>
      <c r="AR139" s="224"/>
      <c r="AS139" s="224"/>
      <c r="AT139" s="224"/>
      <c r="BB139" s="261" t="str">
        <f t="shared" ref="BB139:BB144" si="45">C139&amp;D139</f>
        <v>4542019:00 – A pálya</v>
      </c>
      <c r="BC139" s="260">
        <f t="shared" ref="BC139:BC144" si="46">COUNTIF($BB$43:$BB$470,BB139)</f>
        <v>1</v>
      </c>
      <c r="BD139" s="472" t="str">
        <f t="shared" ref="BD139:BD144" si="47">U139</f>
        <v>ABÉ UNITEDZrínyigyöngye</v>
      </c>
      <c r="BE139" s="472" t="str">
        <f t="shared" ref="BE139:BF144" si="48">X139</f>
        <v>ABÉ UNITED</v>
      </c>
      <c r="BF139" s="472" t="str">
        <f t="shared" si="48"/>
        <v>Zrínyigyöngye</v>
      </c>
      <c r="BG139" s="260">
        <f t="shared" ref="BG139:BG144" si="49">W139</f>
        <v>7</v>
      </c>
      <c r="BH139" s="783"/>
    </row>
    <row r="140" spans="1:66" ht="14.25" customHeight="1">
      <c r="A140" s="938"/>
      <c r="C140" s="778">
        <v>45420</v>
      </c>
      <c r="D140" s="778" t="s">
        <v>411</v>
      </c>
      <c r="E140" s="244" t="s">
        <v>473</v>
      </c>
      <c r="F140" s="250"/>
      <c r="G140" s="179" t="s">
        <v>178</v>
      </c>
      <c r="H140" s="251"/>
      <c r="I140" s="245" t="s">
        <v>20</v>
      </c>
      <c r="J140" s="186"/>
      <c r="K140" s="247"/>
      <c r="L140" s="204"/>
      <c r="M140" s="205"/>
      <c r="N140" s="188"/>
      <c r="O140" s="154"/>
      <c r="U140" s="189" t="str">
        <f>X140&amp;Y140</f>
        <v>HZSE Ludovika 1MH BHD</v>
      </c>
      <c r="V140" s="190" t="b">
        <f>AND(F140&lt;&gt;"",H140&lt;&gt;"")</f>
        <v>0</v>
      </c>
      <c r="W140" s="189">
        <f>W139</f>
        <v>7</v>
      </c>
      <c r="X140" s="189" t="str">
        <f>E140</f>
        <v>HZSE Ludovika 1</v>
      </c>
      <c r="Y140" s="189" t="str">
        <f>I140</f>
        <v>MH BHD</v>
      </c>
      <c r="Z140" s="191" t="str">
        <f>IF(V140,F140,"")</f>
        <v/>
      </c>
      <c r="AA140" s="189" t="str">
        <f>IF(V140,H140,"")</f>
        <v/>
      </c>
      <c r="AB140" s="192"/>
      <c r="AC140" s="193" t="str">
        <f>IF(Z140&gt;AA140,X140,"")</f>
        <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
      </c>
      <c r="AI140" s="195">
        <f>C140</f>
        <v>45420</v>
      </c>
      <c r="AL140" s="196" t="str">
        <f>IF(OR(X140=Kedvenc!$C$43,Y140=Kedvenc!$C$43),W140,"")</f>
        <v/>
      </c>
      <c r="AM140" s="197" t="str">
        <f>IF(AL140="","",U140)</f>
        <v/>
      </c>
      <c r="BB140" s="261" t="str">
        <f t="shared" si="45"/>
        <v>4542019:00 – B pálya</v>
      </c>
      <c r="BC140" s="260">
        <f t="shared" si="46"/>
        <v>1</v>
      </c>
      <c r="BD140" s="472" t="str">
        <f t="shared" si="47"/>
        <v>HZSE Ludovika 1MH BHD</v>
      </c>
      <c r="BE140" s="472" t="str">
        <f t="shared" si="48"/>
        <v>HZSE Ludovika 1</v>
      </c>
      <c r="BF140" s="472" t="str">
        <f t="shared" si="48"/>
        <v>MH BHD</v>
      </c>
      <c r="BG140" s="260">
        <f t="shared" si="49"/>
        <v>7</v>
      </c>
      <c r="BH140" s="783"/>
    </row>
    <row r="141" spans="1:66" ht="14.25" customHeight="1">
      <c r="A141" s="938"/>
      <c r="C141" s="778">
        <v>45420</v>
      </c>
      <c r="D141" s="778" t="s">
        <v>409</v>
      </c>
      <c r="E141" s="244" t="s">
        <v>454</v>
      </c>
      <c r="F141" s="250"/>
      <c r="G141" s="179" t="s">
        <v>178</v>
      </c>
      <c r="H141" s="251"/>
      <c r="I141" s="245" t="s">
        <v>406</v>
      </c>
      <c r="J141" s="186"/>
      <c r="K141" s="247"/>
      <c r="L141" s="204"/>
      <c r="M141" s="205"/>
      <c r="N141" s="188"/>
      <c r="O141" s="154"/>
      <c r="U141" s="189" t="str">
        <f>X141&amp;Y141</f>
        <v>TurboVakana</v>
      </c>
      <c r="V141" s="190" t="b">
        <f>AND(F141&lt;&gt;"",H141&lt;&gt;"")</f>
        <v>0</v>
      </c>
      <c r="W141" s="189">
        <f>W140</f>
        <v>7</v>
      </c>
      <c r="X141" s="189" t="str">
        <f>E141</f>
        <v>Turbo</v>
      </c>
      <c r="Y141" s="189" t="str">
        <f>I141</f>
        <v>Vakana</v>
      </c>
      <c r="Z141" s="191" t="str">
        <f>IF(V141,F141,"")</f>
        <v/>
      </c>
      <c r="AA141" s="189" t="str">
        <f>IF(V141,H141,"")</f>
        <v/>
      </c>
      <c r="AB141" s="192"/>
      <c r="AC141" s="193" t="str">
        <f>IF(Z141&gt;AA141,X141,"")</f>
        <v/>
      </c>
      <c r="AD141" s="193" t="str">
        <f>IF(AA141="","",IF(Z141=AA141,X141,""))</f>
        <v/>
      </c>
      <c r="AE141" s="194" t="str">
        <f>IF(AND($AW$61,Z141=0,AA141=20),X141&amp;"ooo",IF(Z141&lt;AA141,X141,""))</f>
        <v/>
      </c>
      <c r="AF141" s="193" t="str">
        <f>IF(AA141&gt;Z141,Y141,"")</f>
        <v/>
      </c>
      <c r="AG141" s="193" t="str">
        <f>IF(AA141="","",IF(Z141=AA141,Y141,""))</f>
        <v/>
      </c>
      <c r="AH141" s="194" t="str">
        <f>IF(AND($AW$61,Z141=20,AA141=0),Y141&amp;"ooo",IF(Z141&gt;AA141,Y141,""))</f>
        <v/>
      </c>
      <c r="AI141" s="195">
        <f>C141</f>
        <v>45420</v>
      </c>
      <c r="AL141" s="196" t="str">
        <f>IF(OR(X141=Kedvenc!$C$43,Y141=Kedvenc!$C$43),W141,"")</f>
        <v/>
      </c>
      <c r="AM141" s="197" t="str">
        <f>IF(AL141="","",U141)</f>
        <v/>
      </c>
      <c r="BB141" s="261" t="str">
        <f t="shared" si="45"/>
        <v>4542019:45 – A pálya</v>
      </c>
      <c r="BC141" s="260">
        <f t="shared" si="46"/>
        <v>1</v>
      </c>
      <c r="BD141" s="472" t="str">
        <f t="shared" si="47"/>
        <v>TurboVakana</v>
      </c>
      <c r="BE141" s="472" t="str">
        <f t="shared" si="48"/>
        <v>Turbo</v>
      </c>
      <c r="BF141" s="472" t="str">
        <f t="shared" si="48"/>
        <v>Vakana</v>
      </c>
      <c r="BG141" s="260">
        <f t="shared" si="49"/>
        <v>7</v>
      </c>
      <c r="BH141" s="783"/>
    </row>
    <row r="142" spans="1:66" ht="14.25" customHeight="1">
      <c r="A142" s="938"/>
      <c r="C142" s="778">
        <v>45420</v>
      </c>
      <c r="D142" s="778" t="s">
        <v>412</v>
      </c>
      <c r="E142" s="244" t="s">
        <v>474</v>
      </c>
      <c r="F142" s="250"/>
      <c r="G142" s="179" t="s">
        <v>178</v>
      </c>
      <c r="H142" s="251"/>
      <c r="I142" s="245" t="s">
        <v>475</v>
      </c>
      <c r="J142" s="186"/>
      <c r="K142" s="247"/>
      <c r="L142" s="204"/>
      <c r="M142" s="205"/>
      <c r="N142" s="188"/>
      <c r="O142" s="154"/>
      <c r="U142" s="189" t="str">
        <f>X142&amp;Y142</f>
        <v>HZSE Ludovika 2FC HALY</v>
      </c>
      <c r="V142" s="190" t="b">
        <f>AND(F142&lt;&gt;"",H142&lt;&gt;"")</f>
        <v>0</v>
      </c>
      <c r="W142" s="189">
        <f>W141</f>
        <v>7</v>
      </c>
      <c r="X142" s="189" t="str">
        <f>E142</f>
        <v>HZSE Ludovika 2</v>
      </c>
      <c r="Y142" s="189" t="str">
        <f>I142</f>
        <v>FC HALY</v>
      </c>
      <c r="Z142" s="191" t="str">
        <f>IF(V142,F142,"")</f>
        <v/>
      </c>
      <c r="AA142" s="189" t="str">
        <f>IF(V142,H142,"")</f>
        <v/>
      </c>
      <c r="AB142" s="192"/>
      <c r="AC142" s="193" t="str">
        <f>IF(Z142&gt;AA142,X142,"")</f>
        <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
      </c>
      <c r="AI142" s="195">
        <f>C142</f>
        <v>45420</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4542019:45 – B pálya</v>
      </c>
      <c r="BC142" s="260">
        <f t="shared" si="46"/>
        <v>1</v>
      </c>
      <c r="BD142" s="472" t="str">
        <f t="shared" si="47"/>
        <v>HZSE Ludovika 2FC HALY</v>
      </c>
      <c r="BE142" s="472" t="str">
        <f t="shared" si="48"/>
        <v>HZSE Ludovika 2</v>
      </c>
      <c r="BF142" s="472" t="str">
        <f t="shared" si="48"/>
        <v>FC HALY</v>
      </c>
      <c r="BG142" s="260">
        <f t="shared" si="49"/>
        <v>7</v>
      </c>
      <c r="BH142" s="783"/>
      <c r="BN142" s="224"/>
    </row>
    <row r="143" spans="1:66" ht="14.25" customHeight="1">
      <c r="A143" s="938"/>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38"/>
      <c r="D144" s="818" t="s">
        <v>23</v>
      </c>
      <c r="E144" s="817">
        <f>BI145</f>
        <v>45420</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38"/>
      <c r="C145" s="797">
        <v>0.79166666666666663</v>
      </c>
      <c r="D145" s="798" t="s">
        <v>21</v>
      </c>
      <c r="E145" s="799" t="str">
        <f t="shared" ref="E145:E150" si="50">IF(ISNA(BK146),"–",BK146&amp;". forduló:     "&amp;BL146&amp;"  v.  "&amp;BM146)</f>
        <v>7. forduló:     ABÉ UNITED  v.  Zrínyigyöngye</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45420</v>
      </c>
      <c r="BN145" s="224"/>
    </row>
    <row r="146" spans="1:66" ht="16.5" customHeight="1">
      <c r="A146" s="938"/>
      <c r="C146" s="804"/>
      <c r="D146" s="785" t="s">
        <v>22</v>
      </c>
      <c r="E146" s="781" t="str">
        <f t="shared" si="50"/>
        <v>7. forduló:     HZSE Ludovika 1  v.  MH BHD</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45420</v>
      </c>
      <c r="BJ146" s="780" t="str">
        <f>$AW$71</f>
        <v>19:00 – A pálya</v>
      </c>
      <c r="BK146" s="780">
        <f>VLOOKUP(BI146&amp;BJ146,ASZ!$BB$43:$BG$470,6,FALSE)</f>
        <v>7</v>
      </c>
      <c r="BL146" s="472" t="str">
        <f>VLOOKUP(BI146&amp;BJ146,ASZ!$BB$43:$BG$470,4,FALSE)</f>
        <v>ABÉ UNITED</v>
      </c>
      <c r="BM146" s="472" t="str">
        <f>VLOOKUP(BI146&amp;BJ146,ASZ!$BB$43:$BG$470,5,FALSE)</f>
        <v>Zrínyigyöngye</v>
      </c>
      <c r="BN146" s="224"/>
    </row>
    <row r="147" spans="1:66" ht="16.5" customHeight="1">
      <c r="A147" s="938"/>
      <c r="C147" s="806">
        <v>0.82291666666666663</v>
      </c>
      <c r="D147" s="786" t="s">
        <v>21</v>
      </c>
      <c r="E147" s="787" t="str">
        <f t="shared" si="50"/>
        <v>7. forduló:     Turbo  v.  Vakana</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45420</v>
      </c>
      <c r="BJ147" s="780" t="str">
        <f>$AW$72</f>
        <v>19:00 – B pálya</v>
      </c>
      <c r="BK147" s="780">
        <f>VLOOKUP(BI147&amp;BJ147,ASZ!$BB$43:$BG$470,6,FALSE)</f>
        <v>7</v>
      </c>
      <c r="BL147" s="472" t="str">
        <f>VLOOKUP(BI147&amp;BJ147,ASZ!$BB$43:$BG$470,4,FALSE)</f>
        <v>HZSE Ludovika 1</v>
      </c>
      <c r="BM147" s="472" t="str">
        <f>VLOOKUP(BI147&amp;BJ147,ASZ!$BB$43:$BG$470,5,FALSE)</f>
        <v>MH BHD</v>
      </c>
      <c r="BN147" s="224"/>
    </row>
    <row r="148" spans="1:66" ht="16.5" customHeight="1">
      <c r="A148" s="938"/>
      <c r="C148" s="808"/>
      <c r="D148" s="791" t="s">
        <v>22</v>
      </c>
      <c r="E148" s="784" t="str">
        <f t="shared" si="50"/>
        <v>7. forduló:     HZSE Ludovika 2  v.  FC HALY</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45420</v>
      </c>
      <c r="BJ148" s="780" t="str">
        <f>$AW$73</f>
        <v>19:45 – A pálya</v>
      </c>
      <c r="BK148" s="780">
        <f>VLOOKUP(BI148&amp;BJ148,ASZ!$BB$43:$BG$470,6,FALSE)</f>
        <v>7</v>
      </c>
      <c r="BL148" s="472" t="str">
        <f>VLOOKUP(BI148&amp;BJ148,ASZ!$BB$43:$BG$470,4,FALSE)</f>
        <v>Turbo</v>
      </c>
      <c r="BM148" s="472" t="str">
        <f>VLOOKUP(BI148&amp;BJ148,ASZ!$BB$43:$BG$470,5,FALSE)</f>
        <v>Vakana</v>
      </c>
      <c r="BN148" s="224"/>
    </row>
    <row r="149" spans="1:66" ht="16.5" customHeight="1">
      <c r="A149" s="938"/>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45420</v>
      </c>
      <c r="BJ149" s="780" t="str">
        <f>$AW$74</f>
        <v>19:45 – B pálya</v>
      </c>
      <c r="BK149" s="780">
        <f>VLOOKUP(BI149&amp;BJ149,ASZ!$BB$43:$BG$470,6,FALSE)</f>
        <v>7</v>
      </c>
      <c r="BL149" s="472" t="str">
        <f>VLOOKUP(BI149&amp;BJ149,ASZ!$BB$43:$BG$470,4,FALSE)</f>
        <v>HZSE Ludovika 2</v>
      </c>
      <c r="BM149" s="472" t="str">
        <f>VLOOKUP(BI149&amp;BJ149,ASZ!$BB$43:$BG$470,5,FALSE)</f>
        <v>FC HALY</v>
      </c>
      <c r="BN149" s="224"/>
    </row>
    <row r="150" spans="1:66" ht="16.5" customHeight="1">
      <c r="A150" s="938"/>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45420</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38"/>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45420</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38"/>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38"/>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0 / átlag: -</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38"/>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38"/>
      <c r="C155" s="778">
        <v>45427</v>
      </c>
      <c r="D155" s="778" t="s">
        <v>408</v>
      </c>
      <c r="E155" s="244" t="s">
        <v>474</v>
      </c>
      <c r="F155" s="250"/>
      <c r="G155" s="179" t="s">
        <v>178</v>
      </c>
      <c r="H155" s="251"/>
      <c r="I155" s="245" t="s">
        <v>473</v>
      </c>
      <c r="J155" s="186"/>
      <c r="K155" s="246"/>
      <c r="L155" s="204"/>
      <c r="M155" s="205"/>
      <c r="N155" s="188"/>
      <c r="O155" s="154"/>
      <c r="P155" s="188"/>
      <c r="Q155" s="188"/>
      <c r="R155" s="188"/>
      <c r="S155" s="188"/>
      <c r="U155" s="189" t="str">
        <f>X155&amp;Y155</f>
        <v>HZSE Ludovika 2HZSE Ludovika 1</v>
      </c>
      <c r="V155" s="190" t="b">
        <f>AND(F155&lt;&gt;"",H155&lt;&gt;"")</f>
        <v>0</v>
      </c>
      <c r="W155" s="189">
        <f>AB155</f>
        <v>8</v>
      </c>
      <c r="X155" s="189" t="str">
        <f>E155</f>
        <v>HZSE Ludovika 2</v>
      </c>
      <c r="Y155" s="189" t="str">
        <f>I155</f>
        <v>HZSE Ludovika 1</v>
      </c>
      <c r="Z155" s="191" t="str">
        <f>IF(V155,F155,"")</f>
        <v/>
      </c>
      <c r="AA155" s="189" t="str">
        <f>IF(V155,H155,"")</f>
        <v/>
      </c>
      <c r="AB155" s="192">
        <f>IF(NOT(ASZTAB!$X$71),AB139+1,AB139+COUNTIF(AB125:AB154,AB139)-1)</f>
        <v>8</v>
      </c>
      <c r="AC155" s="193" t="str">
        <f>IF(Z155&gt;AA155,X155,"")</f>
        <v/>
      </c>
      <c r="AD155" s="193" t="str">
        <f>IF(AA155="","",IF(Z155=AA155,X155,""))</f>
        <v/>
      </c>
      <c r="AE155" s="194" t="str">
        <f>IF(AND($AW$61,Z155=0,AA155=20),X155&amp;"ooo",IF(Z155&lt;AA155,X155,""))</f>
        <v/>
      </c>
      <c r="AF155" s="193" t="str">
        <f>IF(AA155&gt;Z155,Y155,"")</f>
        <v/>
      </c>
      <c r="AG155" s="193" t="str">
        <f>IF(AA155="","",IF(Z155=AA155,Y155,""))</f>
        <v/>
      </c>
      <c r="AH155" s="194" t="str">
        <f>IF(AND($AW$61,Z155=20,AA155=0),Y155&amp;"ooo",IF(Z155&gt;AA155,Y155,""))</f>
        <v/>
      </c>
      <c r="AI155" s="195">
        <f>C155</f>
        <v>45427</v>
      </c>
      <c r="AL155" s="196" t="str">
        <f>IF(OR(X155=Kedvenc!$C$43,Y155=Kedvenc!$C$43),W155,"")</f>
        <v/>
      </c>
      <c r="AM155" s="197" t="str">
        <f>IF(AL155="","",U155)</f>
        <v/>
      </c>
      <c r="AQ155" s="224"/>
      <c r="AR155" s="224"/>
      <c r="AS155" s="224"/>
      <c r="AT155" s="224"/>
      <c r="BB155" s="261" t="str">
        <f t="shared" ref="BB155:BB160" si="52">C155&amp;D155</f>
        <v>4542719:00 – A pálya</v>
      </c>
      <c r="BC155" s="260">
        <f t="shared" ref="BC155:BC160" si="53">COUNTIF($BB$43:$BB$470,BB155)</f>
        <v>1</v>
      </c>
      <c r="BD155" s="472" t="str">
        <f t="shared" ref="BD155:BD160" si="54">U155</f>
        <v>HZSE Ludovika 2HZSE Ludovika 1</v>
      </c>
      <c r="BE155" s="472" t="str">
        <f t="shared" ref="BE155:BF160" si="55">X155</f>
        <v>HZSE Ludovika 2</v>
      </c>
      <c r="BF155" s="472" t="str">
        <f t="shared" si="55"/>
        <v>HZSE Ludovika 1</v>
      </c>
      <c r="BG155" s="260">
        <f t="shared" ref="BG155:BG160" si="56">W155</f>
        <v>8</v>
      </c>
      <c r="BH155" s="783"/>
    </row>
    <row r="156" spans="1:66" ht="14.25" customHeight="1">
      <c r="A156" s="938"/>
      <c r="C156" s="778">
        <v>45427</v>
      </c>
      <c r="D156" s="778" t="s">
        <v>411</v>
      </c>
      <c r="E156" s="244" t="s">
        <v>406</v>
      </c>
      <c r="F156" s="250"/>
      <c r="G156" s="179" t="s">
        <v>178</v>
      </c>
      <c r="H156" s="251"/>
      <c r="I156" s="245" t="s">
        <v>475</v>
      </c>
      <c r="J156" s="186"/>
      <c r="K156" s="247"/>
      <c r="L156" s="204"/>
      <c r="M156" s="205"/>
      <c r="N156" s="188"/>
      <c r="O156" s="154"/>
      <c r="U156" s="189" t="str">
        <f>X156&amp;Y156</f>
        <v>VakanaFC HALY</v>
      </c>
      <c r="V156" s="190" t="b">
        <f>AND(F156&lt;&gt;"",H156&lt;&gt;"")</f>
        <v>0</v>
      </c>
      <c r="W156" s="189">
        <f>W155</f>
        <v>8</v>
      </c>
      <c r="X156" s="189" t="str">
        <f>E156</f>
        <v>Vakana</v>
      </c>
      <c r="Y156" s="189" t="str">
        <f>I156</f>
        <v>FC HALY</v>
      </c>
      <c r="Z156" s="191" t="str">
        <f>IF(V156,F156,"")</f>
        <v/>
      </c>
      <c r="AA156" s="189" t="str">
        <f>IF(V156,H156,"")</f>
        <v/>
      </c>
      <c r="AB156" s="192"/>
      <c r="AC156" s="193" t="str">
        <f>IF(Z156&gt;AA156,X156,"")</f>
        <v/>
      </c>
      <c r="AD156" s="193" t="str">
        <f>IF(AA156="","",IF(Z156=AA156,X156,""))</f>
        <v/>
      </c>
      <c r="AE156" s="194" t="str">
        <f>IF(AND($AW$61,Z156=0,AA156=20),X156&amp;"ooo",IF(Z156&lt;AA156,X156,""))</f>
        <v/>
      </c>
      <c r="AF156" s="193" t="str">
        <f>IF(AA156&gt;Z156,Y156,"")</f>
        <v/>
      </c>
      <c r="AG156" s="193" t="str">
        <f>IF(AA156="","",IF(Z156=AA156,Y156,""))</f>
        <v/>
      </c>
      <c r="AH156" s="194" t="str">
        <f>IF(AND($AW$61,Z156=20,AA156=0),Y156&amp;"ooo",IF(Z156&gt;AA156,Y156,""))</f>
        <v/>
      </c>
      <c r="AI156" s="195">
        <f>C156</f>
        <v>45427</v>
      </c>
      <c r="AL156" s="196" t="str">
        <f>IF(OR(X156=Kedvenc!$C$43,Y156=Kedvenc!$C$43),W156,"")</f>
        <v/>
      </c>
      <c r="AM156" s="197" t="str">
        <f>IF(AL156="","",U156)</f>
        <v/>
      </c>
      <c r="BB156" s="261" t="str">
        <f t="shared" si="52"/>
        <v>4542719:00 – B pálya</v>
      </c>
      <c r="BC156" s="260">
        <f t="shared" si="53"/>
        <v>1</v>
      </c>
      <c r="BD156" s="472" t="str">
        <f t="shared" si="54"/>
        <v>VakanaFC HALY</v>
      </c>
      <c r="BE156" s="472" t="str">
        <f t="shared" si="55"/>
        <v>Vakana</v>
      </c>
      <c r="BF156" s="472" t="str">
        <f t="shared" si="55"/>
        <v>FC HALY</v>
      </c>
      <c r="BG156" s="260">
        <f t="shared" si="56"/>
        <v>8</v>
      </c>
      <c r="BH156" s="783"/>
    </row>
    <row r="157" spans="1:66" ht="14.25" customHeight="1">
      <c r="A157" s="938"/>
      <c r="C157" s="778">
        <v>45427</v>
      </c>
      <c r="D157" s="778" t="s">
        <v>409</v>
      </c>
      <c r="E157" s="244" t="s">
        <v>455</v>
      </c>
      <c r="F157" s="250"/>
      <c r="G157" s="179" t="s">
        <v>178</v>
      </c>
      <c r="H157" s="251"/>
      <c r="I157" s="245" t="s">
        <v>454</v>
      </c>
      <c r="J157" s="186"/>
      <c r="K157" s="247"/>
      <c r="L157" s="204"/>
      <c r="M157" s="205"/>
      <c r="N157" s="188"/>
      <c r="O157" s="154"/>
      <c r="U157" s="189" t="str">
        <f>X157&amp;Y157</f>
        <v>ABÉ UNITEDTurbo</v>
      </c>
      <c r="V157" s="190" t="b">
        <f>AND(F157&lt;&gt;"",H157&lt;&gt;"")</f>
        <v>0</v>
      </c>
      <c r="W157" s="189">
        <f>W156</f>
        <v>8</v>
      </c>
      <c r="X157" s="189" t="str">
        <f>E157</f>
        <v>ABÉ UNITED</v>
      </c>
      <c r="Y157" s="189" t="str">
        <f>I157</f>
        <v>Turbo</v>
      </c>
      <c r="Z157" s="191" t="str">
        <f>IF(V157,F157,"")</f>
        <v/>
      </c>
      <c r="AA157" s="189" t="str">
        <f>IF(V157,H157,"")</f>
        <v/>
      </c>
      <c r="AB157" s="192"/>
      <c r="AC157" s="193" t="str">
        <f>IF(Z157&gt;AA157,X157,"")</f>
        <v/>
      </c>
      <c r="AD157" s="193" t="str">
        <f>IF(AA157="","",IF(Z157=AA157,X157,""))</f>
        <v/>
      </c>
      <c r="AE157" s="194" t="str">
        <f>IF(AND($AW$61,Z157=0,AA157=20),X157&amp;"ooo",IF(Z157&lt;AA157,X157,""))</f>
        <v/>
      </c>
      <c r="AF157" s="193" t="str">
        <f>IF(AA157&gt;Z157,Y157,"")</f>
        <v/>
      </c>
      <c r="AG157" s="193" t="str">
        <f>IF(AA157="","",IF(Z157=AA157,Y157,""))</f>
        <v/>
      </c>
      <c r="AH157" s="194" t="str">
        <f>IF(AND($AW$61,Z157=20,AA157=0),Y157&amp;"ooo",IF(Z157&gt;AA157,Y157,""))</f>
        <v/>
      </c>
      <c r="AI157" s="195">
        <f>C157</f>
        <v>45427</v>
      </c>
      <c r="AL157" s="196" t="str">
        <f>IF(OR(X157=Kedvenc!$C$43,Y157=Kedvenc!$C$43),W157,"")</f>
        <v/>
      </c>
      <c r="AM157" s="197" t="str">
        <f>IF(AL157="","",U157)</f>
        <v/>
      </c>
      <c r="BB157" s="261" t="str">
        <f t="shared" si="52"/>
        <v>4542719:45 – A pálya</v>
      </c>
      <c r="BC157" s="260">
        <f t="shared" si="53"/>
        <v>1</v>
      </c>
      <c r="BD157" s="472" t="str">
        <f t="shared" si="54"/>
        <v>ABÉ UNITEDTurbo</v>
      </c>
      <c r="BE157" s="472" t="str">
        <f t="shared" si="55"/>
        <v>ABÉ UNITED</v>
      </c>
      <c r="BF157" s="472" t="str">
        <f t="shared" si="55"/>
        <v>Turbo</v>
      </c>
      <c r="BG157" s="260">
        <f t="shared" si="56"/>
        <v>8</v>
      </c>
      <c r="BH157" s="783"/>
    </row>
    <row r="158" spans="1:66" ht="14.25" customHeight="1">
      <c r="A158" s="938"/>
      <c r="C158" s="778">
        <v>45427</v>
      </c>
      <c r="D158" s="778" t="s">
        <v>412</v>
      </c>
      <c r="E158" s="244" t="s">
        <v>20</v>
      </c>
      <c r="F158" s="250"/>
      <c r="G158" s="179" t="s">
        <v>178</v>
      </c>
      <c r="H158" s="251"/>
      <c r="I158" s="245" t="s">
        <v>407</v>
      </c>
      <c r="J158" s="186"/>
      <c r="K158" s="247"/>
      <c r="L158" s="204"/>
      <c r="M158" s="205"/>
      <c r="N158" s="188"/>
      <c r="O158" s="154"/>
      <c r="U158" s="189" t="str">
        <f>X158&amp;Y158</f>
        <v>MH BHDZrínyigyöngye</v>
      </c>
      <c r="V158" s="190" t="b">
        <f>AND(F158&lt;&gt;"",H158&lt;&gt;"")</f>
        <v>0</v>
      </c>
      <c r="W158" s="189">
        <f>W157</f>
        <v>8</v>
      </c>
      <c r="X158" s="189" t="str">
        <f>E158</f>
        <v>MH BHD</v>
      </c>
      <c r="Y158" s="189" t="str">
        <f>I158</f>
        <v>Zrínyigyöngye</v>
      </c>
      <c r="Z158" s="191" t="str">
        <f>IF(V158,F158,"")</f>
        <v/>
      </c>
      <c r="AA158" s="189" t="str">
        <f>IF(V158,H158,"")</f>
        <v/>
      </c>
      <c r="AB158" s="192"/>
      <c r="AC158" s="193" t="str">
        <f>IF(Z158&gt;AA158,X158,"")</f>
        <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
      </c>
      <c r="AI158" s="195">
        <f>C158</f>
        <v>45427</v>
      </c>
      <c r="AL158" s="196">
        <f>IF(OR(X158=Kedvenc!$C$43,Y158=Kedvenc!$C$43),W158,"")</f>
        <v>8</v>
      </c>
      <c r="AM158" s="197" t="str">
        <f>IF(AL158="","",U158)</f>
        <v>MH BHDZrínyigyöngye</v>
      </c>
      <c r="AP158" s="224"/>
      <c r="AQ158" s="224"/>
      <c r="AR158" s="224"/>
      <c r="AS158" s="224"/>
      <c r="AT158" s="224"/>
      <c r="AU158" s="224"/>
      <c r="AV158" s="224"/>
      <c r="AW158" s="224"/>
      <c r="AX158" s="224"/>
      <c r="AY158" s="224"/>
      <c r="BA158" s="224"/>
      <c r="BB158" s="261" t="str">
        <f t="shared" si="52"/>
        <v>4542719:45 – B pálya</v>
      </c>
      <c r="BC158" s="260">
        <f t="shared" si="53"/>
        <v>1</v>
      </c>
      <c r="BD158" s="472" t="str">
        <f t="shared" si="54"/>
        <v>MH BHDZrínyigyöngye</v>
      </c>
      <c r="BE158" s="472" t="str">
        <f t="shared" si="55"/>
        <v>MH BHD</v>
      </c>
      <c r="BF158" s="472" t="str">
        <f t="shared" si="55"/>
        <v>Zrínyigyöngye</v>
      </c>
      <c r="BG158" s="260">
        <f t="shared" si="56"/>
        <v>8</v>
      </c>
      <c r="BH158" s="783"/>
      <c r="BN158" s="224"/>
    </row>
    <row r="159" spans="1:66" ht="14.25" customHeight="1">
      <c r="A159" s="938"/>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38"/>
      <c r="D160" s="818" t="s">
        <v>23</v>
      </c>
      <c r="E160" s="817">
        <f>BI161</f>
        <v>45427</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38"/>
      <c r="C161" s="797">
        <v>0.79166666666666663</v>
      </c>
      <c r="D161" s="798" t="s">
        <v>21</v>
      </c>
      <c r="E161" s="799" t="str">
        <f t="shared" ref="E161:E166" si="57">IF(ISNA(BK162),"–",BK162&amp;". forduló:     "&amp;BL162&amp;"  v.  "&amp;BM162)</f>
        <v>8. forduló:     HZSE Ludovika 2  v.  HZSE Ludovika 1</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45427</v>
      </c>
      <c r="BN161" s="224"/>
    </row>
    <row r="162" spans="1:66" ht="16.5" customHeight="1">
      <c r="A162" s="938"/>
      <c r="C162" s="804"/>
      <c r="D162" s="785" t="s">
        <v>22</v>
      </c>
      <c r="E162" s="781" t="str">
        <f t="shared" si="57"/>
        <v>8. forduló:     Vakana  v.  FC HALY</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45427</v>
      </c>
      <c r="BJ162" s="780" t="str">
        <f>$AW$71</f>
        <v>19:00 – A pálya</v>
      </c>
      <c r="BK162" s="780">
        <f>VLOOKUP(BI162&amp;BJ162,ASZ!$BB$43:$BG$470,6,FALSE)</f>
        <v>8</v>
      </c>
      <c r="BL162" s="472" t="str">
        <f>VLOOKUP(BI162&amp;BJ162,ASZ!$BB$43:$BG$470,4,FALSE)</f>
        <v>HZSE Ludovika 2</v>
      </c>
      <c r="BM162" s="472" t="str">
        <f>VLOOKUP(BI162&amp;BJ162,ASZ!$BB$43:$BG$470,5,FALSE)</f>
        <v>HZSE Ludovika 1</v>
      </c>
      <c r="BN162" s="224"/>
    </row>
    <row r="163" spans="1:66" ht="16.5" customHeight="1">
      <c r="A163" s="938"/>
      <c r="C163" s="806">
        <v>0.82291666666666663</v>
      </c>
      <c r="D163" s="786" t="s">
        <v>21</v>
      </c>
      <c r="E163" s="787" t="str">
        <f t="shared" si="57"/>
        <v>8. forduló:     ABÉ UNITED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45427</v>
      </c>
      <c r="BJ163" s="780" t="str">
        <f>$AW$72</f>
        <v>19:00 – B pálya</v>
      </c>
      <c r="BK163" s="780">
        <f>VLOOKUP(BI163&amp;BJ163,ASZ!$BB$43:$BG$470,6,FALSE)</f>
        <v>8</v>
      </c>
      <c r="BL163" s="472" t="str">
        <f>VLOOKUP(BI163&amp;BJ163,ASZ!$BB$43:$BG$470,4,FALSE)</f>
        <v>Vakana</v>
      </c>
      <c r="BM163" s="472" t="str">
        <f>VLOOKUP(BI163&amp;BJ163,ASZ!$BB$43:$BG$470,5,FALSE)</f>
        <v>FC HALY</v>
      </c>
      <c r="BN163" s="224"/>
    </row>
    <row r="164" spans="1:66" ht="16.5" customHeight="1">
      <c r="A164" s="938"/>
      <c r="C164" s="808"/>
      <c r="D164" s="791" t="s">
        <v>22</v>
      </c>
      <c r="E164" s="784" t="str">
        <f t="shared" si="57"/>
        <v>8. forduló:     MH BHD  v.  Zrínyigyöngye</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45427</v>
      </c>
      <c r="BJ164" s="780" t="str">
        <f>$AW$73</f>
        <v>19:45 – A pálya</v>
      </c>
      <c r="BK164" s="780">
        <f>VLOOKUP(BI164&amp;BJ164,ASZ!$BB$43:$BG$470,6,FALSE)</f>
        <v>8</v>
      </c>
      <c r="BL164" s="472" t="str">
        <f>VLOOKUP(BI164&amp;BJ164,ASZ!$BB$43:$BG$470,4,FALSE)</f>
        <v>ABÉ UNITED</v>
      </c>
      <c r="BM164" s="472" t="str">
        <f>VLOOKUP(BI164&amp;BJ164,ASZ!$BB$43:$BG$470,5,FALSE)</f>
        <v>Turbo</v>
      </c>
      <c r="BN164" s="224"/>
    </row>
    <row r="165" spans="1:66" ht="16.5" customHeight="1">
      <c r="A165" s="938"/>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45427</v>
      </c>
      <c r="BJ165" s="780" t="str">
        <f>$AW$74</f>
        <v>19:45 – B pálya</v>
      </c>
      <c r="BK165" s="780">
        <f>VLOOKUP(BI165&amp;BJ165,ASZ!$BB$43:$BG$470,6,FALSE)</f>
        <v>8</v>
      </c>
      <c r="BL165" s="472" t="str">
        <f>VLOOKUP(BI165&amp;BJ165,ASZ!$BB$43:$BG$470,4,FALSE)</f>
        <v>MH BHD</v>
      </c>
      <c r="BM165" s="472" t="str">
        <f>VLOOKUP(BI165&amp;BJ165,ASZ!$BB$43:$BG$470,5,FALSE)</f>
        <v>Zrínyigyöngye</v>
      </c>
      <c r="BN165" s="224"/>
    </row>
    <row r="166" spans="1:66" ht="16.5" customHeight="1">
      <c r="A166" s="938"/>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45427</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38"/>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45427</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38"/>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38"/>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0 / átlag: -</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38"/>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38"/>
      <c r="C171" s="778">
        <v>45434</v>
      </c>
      <c r="D171" s="778" t="s">
        <v>408</v>
      </c>
      <c r="E171" s="244" t="s">
        <v>455</v>
      </c>
      <c r="F171" s="250"/>
      <c r="G171" s="179" t="s">
        <v>178</v>
      </c>
      <c r="H171" s="251"/>
      <c r="I171" s="245" t="s">
        <v>474</v>
      </c>
      <c r="J171" s="186"/>
      <c r="K171" s="246"/>
      <c r="L171" s="204"/>
      <c r="M171" s="205"/>
      <c r="N171" s="188"/>
      <c r="O171" s="154"/>
      <c r="P171" s="188"/>
      <c r="Q171" s="188"/>
      <c r="R171" s="188"/>
      <c r="S171" s="188"/>
      <c r="U171" s="189" t="str">
        <f>X171&amp;Y171</f>
        <v>ABÉ UNITEDHZSE Ludovika 2</v>
      </c>
      <c r="V171" s="190" t="b">
        <f>AND(F171&lt;&gt;"",H171&lt;&gt;"")</f>
        <v>0</v>
      </c>
      <c r="W171" s="189">
        <f>AB171</f>
        <v>9</v>
      </c>
      <c r="X171" s="189" t="str">
        <f>E171</f>
        <v>ABÉ UNITED</v>
      </c>
      <c r="Y171" s="189" t="str">
        <f>I171</f>
        <v>HZSE Ludovika 2</v>
      </c>
      <c r="Z171" s="191" t="str">
        <f>IF(V171,F171,"")</f>
        <v/>
      </c>
      <c r="AA171" s="189" t="str">
        <f>IF(V171,H171,"")</f>
        <v/>
      </c>
      <c r="AB171" s="192">
        <f>IF(NOT(ASZTAB!$X$71),AB155+1,AB155+COUNTIF(AB141:AB170,AB155)-1)</f>
        <v>9</v>
      </c>
      <c r="AC171" s="193" t="str">
        <f>IF(Z171&gt;AA171,X171,"")</f>
        <v/>
      </c>
      <c r="AD171" s="193" t="str">
        <f>IF(AA171="","",IF(Z171=AA171,X171,""))</f>
        <v/>
      </c>
      <c r="AE171" s="194" t="str">
        <f>IF(AND($AW$61,Z171=0,AA171=20),X171&amp;"ooo",IF(Z171&lt;AA171,X171,""))</f>
        <v/>
      </c>
      <c r="AF171" s="193" t="str">
        <f>IF(AA171&gt;Z171,Y171,"")</f>
        <v/>
      </c>
      <c r="AG171" s="193" t="str">
        <f>IF(AA171="","",IF(Z171=AA171,Y171,""))</f>
        <v/>
      </c>
      <c r="AH171" s="194" t="str">
        <f>IF(AND($AW$61,Z171=20,AA171=0),Y171&amp;"ooo",IF(Z171&gt;AA171,Y171,""))</f>
        <v/>
      </c>
      <c r="AI171" s="195">
        <f>C171</f>
        <v>45434</v>
      </c>
      <c r="AL171" s="196" t="str">
        <f>IF(OR(X171=Kedvenc!$C$43,Y171=Kedvenc!$C$43),W171,"")</f>
        <v/>
      </c>
      <c r="AM171" s="197" t="str">
        <f>IF(AL171="","",U171)</f>
        <v/>
      </c>
      <c r="AQ171" s="224"/>
      <c r="AR171" s="224"/>
      <c r="AS171" s="224"/>
      <c r="AT171" s="224"/>
      <c r="BB171" s="261" t="str">
        <f t="shared" ref="BB171:BB176" si="59">C171&amp;D171</f>
        <v>4543419:00 – A pálya</v>
      </c>
      <c r="BC171" s="260">
        <f t="shared" ref="BC171:BC176" si="60">COUNTIF($BB$43:$BB$470,BB171)</f>
        <v>1</v>
      </c>
      <c r="BD171" s="472" t="str">
        <f t="shared" ref="BD171:BD176" si="61">U171</f>
        <v>ABÉ UNITEDHZSE Ludovika 2</v>
      </c>
      <c r="BE171" s="472" t="str">
        <f t="shared" ref="BE171:BF176" si="62">X171</f>
        <v>ABÉ UNITED</v>
      </c>
      <c r="BF171" s="472" t="str">
        <f t="shared" si="62"/>
        <v>HZSE Ludovika 2</v>
      </c>
      <c r="BG171" s="260">
        <f t="shared" ref="BG171:BG176" si="63">W171</f>
        <v>9</v>
      </c>
      <c r="BH171" s="783"/>
    </row>
    <row r="172" spans="1:66" ht="14.25" customHeight="1">
      <c r="A172" s="938"/>
      <c r="C172" s="778">
        <v>45434</v>
      </c>
      <c r="D172" s="778" t="s">
        <v>411</v>
      </c>
      <c r="E172" s="244" t="s">
        <v>20</v>
      </c>
      <c r="F172" s="250"/>
      <c r="G172" s="179" t="s">
        <v>178</v>
      </c>
      <c r="H172" s="251"/>
      <c r="I172" s="245" t="s">
        <v>406</v>
      </c>
      <c r="J172" s="186"/>
      <c r="K172" s="247"/>
      <c r="L172" s="204"/>
      <c r="M172" s="205"/>
      <c r="N172" s="188"/>
      <c r="O172" s="154"/>
      <c r="U172" s="189" t="str">
        <f>X172&amp;Y172</f>
        <v>MH BHDVakana</v>
      </c>
      <c r="V172" s="190" t="b">
        <f>AND(F172&lt;&gt;"",H172&lt;&gt;"")</f>
        <v>0</v>
      </c>
      <c r="W172" s="189">
        <f>W171</f>
        <v>9</v>
      </c>
      <c r="X172" s="189" t="str">
        <f>E172</f>
        <v>MH BHD</v>
      </c>
      <c r="Y172" s="189" t="str">
        <f>I172</f>
        <v>Vakana</v>
      </c>
      <c r="Z172" s="191" t="str">
        <f>IF(V172,F172,"")</f>
        <v/>
      </c>
      <c r="AA172" s="189" t="str">
        <f>IF(V172,H172,"")</f>
        <v/>
      </c>
      <c r="AB172" s="192"/>
      <c r="AC172" s="193" t="str">
        <f>IF(Z172&gt;AA172,X172,"")</f>
        <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
      </c>
      <c r="AI172" s="195">
        <f>C172</f>
        <v>45434</v>
      </c>
      <c r="AL172" s="196" t="str">
        <f>IF(OR(X172=Kedvenc!$C$43,Y172=Kedvenc!$C$43),W172,"")</f>
        <v/>
      </c>
      <c r="AM172" s="197" t="str">
        <f>IF(AL172="","",U172)</f>
        <v/>
      </c>
      <c r="BB172" s="261" t="str">
        <f t="shared" si="59"/>
        <v>4543419:00 – B pálya</v>
      </c>
      <c r="BC172" s="260">
        <f t="shared" si="60"/>
        <v>1</v>
      </c>
      <c r="BD172" s="472" t="str">
        <f t="shared" si="61"/>
        <v>MH BHDVakana</v>
      </c>
      <c r="BE172" s="472" t="str">
        <f t="shared" si="62"/>
        <v>MH BHD</v>
      </c>
      <c r="BF172" s="472" t="str">
        <f t="shared" si="62"/>
        <v>Vakana</v>
      </c>
      <c r="BG172" s="260">
        <f t="shared" si="63"/>
        <v>9</v>
      </c>
      <c r="BH172" s="783"/>
    </row>
    <row r="173" spans="1:66" ht="14.25" customHeight="1">
      <c r="A173" s="938"/>
      <c r="C173" s="778">
        <v>45434</v>
      </c>
      <c r="D173" s="778" t="s">
        <v>409</v>
      </c>
      <c r="E173" s="244" t="s">
        <v>454</v>
      </c>
      <c r="F173" s="250"/>
      <c r="G173" s="179" t="s">
        <v>178</v>
      </c>
      <c r="H173" s="251"/>
      <c r="I173" s="245" t="s">
        <v>473</v>
      </c>
      <c r="J173" s="186"/>
      <c r="K173" s="247"/>
      <c r="L173" s="204"/>
      <c r="M173" s="205"/>
      <c r="N173" s="188"/>
      <c r="O173" s="154"/>
      <c r="U173" s="189" t="str">
        <f>X173&amp;Y173</f>
        <v>TurboHZSE Ludovika 1</v>
      </c>
      <c r="V173" s="190" t="b">
        <f>AND(F173&lt;&gt;"",H173&lt;&gt;"")</f>
        <v>0</v>
      </c>
      <c r="W173" s="189">
        <f>W172</f>
        <v>9</v>
      </c>
      <c r="X173" s="189" t="str">
        <f>E173</f>
        <v>Turbo</v>
      </c>
      <c r="Y173" s="189" t="str">
        <f>I173</f>
        <v>HZSE Ludovika 1</v>
      </c>
      <c r="Z173" s="191" t="str">
        <f>IF(V173,F173,"")</f>
        <v/>
      </c>
      <c r="AA173" s="189" t="str">
        <f>IF(V173,H173,"")</f>
        <v/>
      </c>
      <c r="AB173" s="192"/>
      <c r="AC173" s="193" t="str">
        <f>IF(Z173&gt;AA173,X173,"")</f>
        <v/>
      </c>
      <c r="AD173" s="193" t="str">
        <f>IF(AA173="","",IF(Z173=AA173,X173,""))</f>
        <v/>
      </c>
      <c r="AE173" s="194" t="str">
        <f>IF(AND($AW$61,Z173=0,AA173=20),X173&amp;"ooo",IF(Z173&lt;AA173,X173,""))</f>
        <v/>
      </c>
      <c r="AF173" s="193" t="str">
        <f>IF(AA173&gt;Z173,Y173,"")</f>
        <v/>
      </c>
      <c r="AG173" s="193" t="str">
        <f>IF(AA173="","",IF(Z173=AA173,Y173,""))</f>
        <v/>
      </c>
      <c r="AH173" s="194" t="str">
        <f>IF(AND($AW$61,Z173=20,AA173=0),Y173&amp;"ooo",IF(Z173&gt;AA173,Y173,""))</f>
        <v/>
      </c>
      <c r="AI173" s="195">
        <f>C173</f>
        <v>45434</v>
      </c>
      <c r="AL173" s="196" t="str">
        <f>IF(OR(X173=Kedvenc!$C$43,Y173=Kedvenc!$C$43),W173,"")</f>
        <v/>
      </c>
      <c r="AM173" s="197" t="str">
        <f>IF(AL173="","",U173)</f>
        <v/>
      </c>
      <c r="BB173" s="261" t="str">
        <f t="shared" si="59"/>
        <v>4543419:45 – A pálya</v>
      </c>
      <c r="BC173" s="260">
        <f t="shared" si="60"/>
        <v>1</v>
      </c>
      <c r="BD173" s="472" t="str">
        <f t="shared" si="61"/>
        <v>TurboHZSE Ludovika 1</v>
      </c>
      <c r="BE173" s="472" t="str">
        <f t="shared" si="62"/>
        <v>Turbo</v>
      </c>
      <c r="BF173" s="472" t="str">
        <f t="shared" si="62"/>
        <v>HZSE Ludovika 1</v>
      </c>
      <c r="BG173" s="260">
        <f t="shared" si="63"/>
        <v>9</v>
      </c>
      <c r="BH173" s="783"/>
    </row>
    <row r="174" spans="1:66" ht="14.25" customHeight="1">
      <c r="A174" s="938"/>
      <c r="C174" s="778">
        <v>45434</v>
      </c>
      <c r="D174" s="778" t="s">
        <v>412</v>
      </c>
      <c r="E174" s="244" t="s">
        <v>407</v>
      </c>
      <c r="F174" s="250"/>
      <c r="G174" s="179" t="s">
        <v>178</v>
      </c>
      <c r="H174" s="251"/>
      <c r="I174" s="245" t="s">
        <v>475</v>
      </c>
      <c r="J174" s="186"/>
      <c r="K174" s="247"/>
      <c r="L174" s="204"/>
      <c r="M174" s="205"/>
      <c r="N174" s="188"/>
      <c r="O174" s="154"/>
      <c r="U174" s="189" t="str">
        <f>X174&amp;Y174</f>
        <v>ZrínyigyöngyeFC HALY</v>
      </c>
      <c r="V174" s="190" t="b">
        <f>AND(F174&lt;&gt;"",H174&lt;&gt;"")</f>
        <v>0</v>
      </c>
      <c r="W174" s="189">
        <f>W173</f>
        <v>9</v>
      </c>
      <c r="X174" s="189" t="str">
        <f>E174</f>
        <v>Zrínyigyöngye</v>
      </c>
      <c r="Y174" s="189" t="str">
        <f>I174</f>
        <v>FC HALY</v>
      </c>
      <c r="Z174" s="191" t="str">
        <f>IF(V174,F174,"")</f>
        <v/>
      </c>
      <c r="AA174" s="189" t="str">
        <f>IF(V174,H174,"")</f>
        <v/>
      </c>
      <c r="AB174" s="192"/>
      <c r="AC174" s="193" t="str">
        <f>IF(Z174&gt;AA174,X174,"")</f>
        <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
      </c>
      <c r="AI174" s="195">
        <f>C174</f>
        <v>45434</v>
      </c>
      <c r="AL174" s="196">
        <f>IF(OR(X174=Kedvenc!$C$43,Y174=Kedvenc!$C$43),W174,"")</f>
        <v>9</v>
      </c>
      <c r="AM174" s="197" t="str">
        <f>IF(AL174="","",U174)</f>
        <v>ZrínyigyöngyeFC HALY</v>
      </c>
      <c r="AP174" s="224"/>
      <c r="AQ174" s="224"/>
      <c r="AR174" s="224"/>
      <c r="AS174" s="224"/>
      <c r="AT174" s="224"/>
      <c r="AU174" s="224"/>
      <c r="AV174" s="224"/>
      <c r="AW174" s="224"/>
      <c r="AX174" s="224"/>
      <c r="AY174" s="224"/>
      <c r="BA174" s="224"/>
      <c r="BB174" s="261" t="str">
        <f t="shared" si="59"/>
        <v>4543419:45 – B pálya</v>
      </c>
      <c r="BC174" s="260">
        <f t="shared" si="60"/>
        <v>1</v>
      </c>
      <c r="BD174" s="472" t="str">
        <f t="shared" si="61"/>
        <v>ZrínyigyöngyeFC HALY</v>
      </c>
      <c r="BE174" s="472" t="str">
        <f t="shared" si="62"/>
        <v>Zrínyigyöngye</v>
      </c>
      <c r="BF174" s="472" t="str">
        <f t="shared" si="62"/>
        <v>FC HALY</v>
      </c>
      <c r="BG174" s="260">
        <f t="shared" si="63"/>
        <v>9</v>
      </c>
      <c r="BH174" s="783"/>
      <c r="BN174" s="224"/>
    </row>
    <row r="175" spans="1:66" ht="14.25" customHeight="1">
      <c r="A175" s="938"/>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38"/>
      <c r="D176" s="818" t="s">
        <v>23</v>
      </c>
      <c r="E176" s="817">
        <f>BI177</f>
        <v>45434</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38"/>
      <c r="C177" s="797">
        <v>0.79166666666666663</v>
      </c>
      <c r="D177" s="798" t="s">
        <v>21</v>
      </c>
      <c r="E177" s="799" t="str">
        <f t="shared" ref="E177:E182" si="64">IF(ISNA(BK178),"–",BK178&amp;". forduló:     "&amp;BL178&amp;"  v.  "&amp;BM178)</f>
        <v>9. forduló:     ABÉ UNITED  v.  HZSE Ludovika 2</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45434</v>
      </c>
      <c r="BN177" s="224"/>
    </row>
    <row r="178" spans="1:66" ht="16.5" customHeight="1">
      <c r="A178" s="938"/>
      <c r="C178" s="804"/>
      <c r="D178" s="785" t="s">
        <v>22</v>
      </c>
      <c r="E178" s="781" t="str">
        <f t="shared" si="64"/>
        <v>9. forduló:     MH BHD  v.  Vakana</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45434</v>
      </c>
      <c r="BJ178" s="780" t="str">
        <f>$AW$71</f>
        <v>19:00 – A pálya</v>
      </c>
      <c r="BK178" s="780">
        <f>VLOOKUP(BI178&amp;BJ178,ASZ!$BB$43:$BG$470,6,FALSE)</f>
        <v>9</v>
      </c>
      <c r="BL178" s="472" t="str">
        <f>VLOOKUP(BI178&amp;BJ178,ASZ!$BB$43:$BG$470,4,FALSE)</f>
        <v>ABÉ UNITED</v>
      </c>
      <c r="BM178" s="472" t="str">
        <f>VLOOKUP(BI178&amp;BJ178,ASZ!$BB$43:$BG$470,5,FALSE)</f>
        <v>HZSE Ludovika 2</v>
      </c>
      <c r="BN178" s="224"/>
    </row>
    <row r="179" spans="1:66" ht="16.5" customHeight="1">
      <c r="A179" s="938"/>
      <c r="C179" s="806">
        <v>0.82291666666666663</v>
      </c>
      <c r="D179" s="786" t="s">
        <v>21</v>
      </c>
      <c r="E179" s="787" t="str">
        <f t="shared" si="64"/>
        <v>9. forduló:     Turbo  v.  HZSE Ludovika 1</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45434</v>
      </c>
      <c r="BJ179" s="780" t="str">
        <f>$AW$72</f>
        <v>19:00 – B pálya</v>
      </c>
      <c r="BK179" s="780">
        <f>VLOOKUP(BI179&amp;BJ179,ASZ!$BB$43:$BG$470,6,FALSE)</f>
        <v>9</v>
      </c>
      <c r="BL179" s="472" t="str">
        <f>VLOOKUP(BI179&amp;BJ179,ASZ!$BB$43:$BG$470,4,FALSE)</f>
        <v>MH BHD</v>
      </c>
      <c r="BM179" s="472" t="str">
        <f>VLOOKUP(BI179&amp;BJ179,ASZ!$BB$43:$BG$470,5,FALSE)</f>
        <v>Vakana</v>
      </c>
      <c r="BN179" s="224"/>
    </row>
    <row r="180" spans="1:66" ht="16.5" customHeight="1">
      <c r="A180" s="938"/>
      <c r="C180" s="808"/>
      <c r="D180" s="791" t="s">
        <v>22</v>
      </c>
      <c r="E180" s="784" t="str">
        <f t="shared" si="64"/>
        <v>9. forduló:     Zrínyigyöngye  v.  FC HALY</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45434</v>
      </c>
      <c r="BJ180" s="780" t="str">
        <f>$AW$73</f>
        <v>19:45 – A pálya</v>
      </c>
      <c r="BK180" s="780">
        <f>VLOOKUP(BI180&amp;BJ180,ASZ!$BB$43:$BG$470,6,FALSE)</f>
        <v>9</v>
      </c>
      <c r="BL180" s="472" t="str">
        <f>VLOOKUP(BI180&amp;BJ180,ASZ!$BB$43:$BG$470,4,FALSE)</f>
        <v>Turbo</v>
      </c>
      <c r="BM180" s="472" t="str">
        <f>VLOOKUP(BI180&amp;BJ180,ASZ!$BB$43:$BG$470,5,FALSE)</f>
        <v>HZSE Ludovika 1</v>
      </c>
      <c r="BN180" s="224"/>
    </row>
    <row r="181" spans="1:66" ht="16.5" customHeight="1">
      <c r="A181" s="938"/>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45434</v>
      </c>
      <c r="BJ181" s="780" t="str">
        <f>$AW$74</f>
        <v>19:45 – B pálya</v>
      </c>
      <c r="BK181" s="780">
        <f>VLOOKUP(BI181&amp;BJ181,ASZ!$BB$43:$BG$470,6,FALSE)</f>
        <v>9</v>
      </c>
      <c r="BL181" s="472" t="str">
        <f>VLOOKUP(BI181&amp;BJ181,ASZ!$BB$43:$BG$470,4,FALSE)</f>
        <v>Zrínyigyöngye</v>
      </c>
      <c r="BM181" s="472" t="str">
        <f>VLOOKUP(BI181&amp;BJ181,ASZ!$BB$43:$BG$470,5,FALSE)</f>
        <v>FC HALY</v>
      </c>
      <c r="BN181" s="224"/>
    </row>
    <row r="182" spans="1:66" ht="16.5" customHeight="1">
      <c r="A182" s="938"/>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45434</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38"/>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45434</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38"/>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38"/>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0 / átlag: -</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38"/>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38"/>
      <c r="C187" s="778">
        <v>45441</v>
      </c>
      <c r="D187" s="778" t="s">
        <v>408</v>
      </c>
      <c r="E187" s="244" t="s">
        <v>407</v>
      </c>
      <c r="F187" s="250"/>
      <c r="G187" s="179" t="s">
        <v>178</v>
      </c>
      <c r="H187" s="251"/>
      <c r="I187" s="245" t="s">
        <v>406</v>
      </c>
      <c r="J187" s="186"/>
      <c r="K187" s="246"/>
      <c r="L187" s="204"/>
      <c r="M187" s="205"/>
      <c r="N187" s="188"/>
      <c r="O187" s="154"/>
      <c r="P187" s="188"/>
      <c r="Q187" s="188"/>
      <c r="R187" s="188"/>
      <c r="S187" s="188"/>
      <c r="U187" s="189" t="str">
        <f>X187&amp;Y187</f>
        <v>ZrínyigyöngyeVakana</v>
      </c>
      <c r="V187" s="190" t="b">
        <f>AND(F187&lt;&gt;"",H187&lt;&gt;"")</f>
        <v>0</v>
      </c>
      <c r="W187" s="189">
        <f>AB187</f>
        <v>10</v>
      </c>
      <c r="X187" s="189" t="str">
        <f>E187</f>
        <v>Zrínyigyöngye</v>
      </c>
      <c r="Y187" s="189" t="str">
        <f>I187</f>
        <v>Vakana</v>
      </c>
      <c r="Z187" s="191" t="str">
        <f>IF(V187,F187,"")</f>
        <v/>
      </c>
      <c r="AA187" s="189" t="str">
        <f>IF(V187,H187,"")</f>
        <v/>
      </c>
      <c r="AB187" s="192">
        <f>IF(NOT(ASZTAB!$X$71),AB171+1,AB171+COUNTIF(AB157:AB186,AB171)-1)</f>
        <v>10</v>
      </c>
      <c r="AC187" s="193" t="str">
        <f>IF(Z187&gt;AA187,X187,"")</f>
        <v/>
      </c>
      <c r="AD187" s="193" t="str">
        <f>IF(AA187="","",IF(Z187=AA187,X187,""))</f>
        <v/>
      </c>
      <c r="AE187" s="194" t="str">
        <f>IF(AND($AW$61,Z187=0,AA187=20),X187&amp;"ooo",IF(Z187&lt;AA187,X187,""))</f>
        <v/>
      </c>
      <c r="AF187" s="193" t="str">
        <f>IF(AA187&gt;Z187,Y187,"")</f>
        <v/>
      </c>
      <c r="AG187" s="193" t="str">
        <f>IF(AA187="","",IF(Z187=AA187,Y187,""))</f>
        <v/>
      </c>
      <c r="AH187" s="194" t="str">
        <f>IF(AND($AW$61,Z187=20,AA187=0),Y187&amp;"ooo",IF(Z187&gt;AA187,Y187,""))</f>
        <v/>
      </c>
      <c r="AI187" s="195">
        <f>C187</f>
        <v>45441</v>
      </c>
      <c r="AL187" s="196">
        <f>IF(OR(X187=Kedvenc!$C$43,Y187=Kedvenc!$C$43),W187,"")</f>
        <v>10</v>
      </c>
      <c r="AM187" s="197" t="str">
        <f>IF(AL187="","",U187)</f>
        <v>ZrínyigyöngyeVakana</v>
      </c>
      <c r="AQ187" s="224"/>
      <c r="AR187" s="224"/>
      <c r="AS187" s="224"/>
      <c r="AT187" s="224"/>
      <c r="BB187" s="261" t="str">
        <f t="shared" ref="BB187:BB192" si="66">C187&amp;D187</f>
        <v>4544119:00 – A pálya</v>
      </c>
      <c r="BC187" s="260">
        <f t="shared" ref="BC187:BC192" si="67">COUNTIF($BB$43:$BB$470,BB187)</f>
        <v>1</v>
      </c>
      <c r="BD187" s="472" t="str">
        <f t="shared" ref="BD187:BD192" si="68">U187</f>
        <v>ZrínyigyöngyeVakana</v>
      </c>
      <c r="BE187" s="472" t="str">
        <f t="shared" ref="BE187:BF192" si="69">X187</f>
        <v>Zrínyigyöngye</v>
      </c>
      <c r="BF187" s="472" t="str">
        <f t="shared" si="69"/>
        <v>Vakana</v>
      </c>
      <c r="BG187" s="260">
        <f t="shared" ref="BG187:BG192" si="70">W187</f>
        <v>10</v>
      </c>
      <c r="BH187" s="783"/>
    </row>
    <row r="188" spans="1:66" ht="14.25" customHeight="1">
      <c r="A188" s="938"/>
      <c r="C188" s="778">
        <v>45441</v>
      </c>
      <c r="D188" s="778" t="s">
        <v>411</v>
      </c>
      <c r="E188" s="244" t="s">
        <v>475</v>
      </c>
      <c r="F188" s="250"/>
      <c r="G188" s="179" t="s">
        <v>178</v>
      </c>
      <c r="H188" s="251"/>
      <c r="I188" s="245" t="s">
        <v>20</v>
      </c>
      <c r="J188" s="186"/>
      <c r="K188" s="247"/>
      <c r="L188" s="204"/>
      <c r="M188" s="205"/>
      <c r="N188" s="188"/>
      <c r="O188" s="154"/>
      <c r="U188" s="189" t="str">
        <f>X188&amp;Y188</f>
        <v>FC HALYMH BHD</v>
      </c>
      <c r="V188" s="190" t="b">
        <f>AND(F188&lt;&gt;"",H188&lt;&gt;"")</f>
        <v>0</v>
      </c>
      <c r="W188" s="189">
        <f>W187</f>
        <v>10</v>
      </c>
      <c r="X188" s="189" t="str">
        <f>E188</f>
        <v>FC HALY</v>
      </c>
      <c r="Y188" s="189" t="str">
        <f>I188</f>
        <v>MH BHD</v>
      </c>
      <c r="Z188" s="191" t="str">
        <f>IF(V188,F188,"")</f>
        <v/>
      </c>
      <c r="AA188" s="189" t="str">
        <f>IF(V188,H188,"")</f>
        <v/>
      </c>
      <c r="AB188" s="192"/>
      <c r="AC188" s="193" t="str">
        <f>IF(Z188&gt;AA188,X188,"")</f>
        <v/>
      </c>
      <c r="AD188" s="193" t="str">
        <f>IF(AA188="","",IF(Z188=AA188,X188,""))</f>
        <v/>
      </c>
      <c r="AE188" s="194" t="str">
        <f>IF(AND($AW$61,Z188=0,AA188=20),X188&amp;"ooo",IF(Z188&lt;AA188,X188,""))</f>
        <v/>
      </c>
      <c r="AF188" s="193" t="str">
        <f>IF(AA188&gt;Z188,Y188,"")</f>
        <v/>
      </c>
      <c r="AG188" s="193" t="str">
        <f>IF(AA188="","",IF(Z188=AA188,Y188,""))</f>
        <v/>
      </c>
      <c r="AH188" s="194" t="str">
        <f>IF(AND($AW$61,Z188=20,AA188=0),Y188&amp;"ooo",IF(Z188&gt;AA188,Y188,""))</f>
        <v/>
      </c>
      <c r="AI188" s="195">
        <f>C188</f>
        <v>45441</v>
      </c>
      <c r="AL188" s="196" t="str">
        <f>IF(OR(X188=Kedvenc!$C$43,Y188=Kedvenc!$C$43),W188,"")</f>
        <v/>
      </c>
      <c r="AM188" s="197" t="str">
        <f>IF(AL188="","",U188)</f>
        <v/>
      </c>
      <c r="BB188" s="261" t="str">
        <f t="shared" si="66"/>
        <v>4544119:00 – B pálya</v>
      </c>
      <c r="BC188" s="260">
        <f t="shared" si="67"/>
        <v>1</v>
      </c>
      <c r="BD188" s="472" t="str">
        <f t="shared" si="68"/>
        <v>FC HALYMH BHD</v>
      </c>
      <c r="BE188" s="472" t="str">
        <f t="shared" si="69"/>
        <v>FC HALY</v>
      </c>
      <c r="BF188" s="472" t="str">
        <f t="shared" si="69"/>
        <v>MH BHD</v>
      </c>
      <c r="BG188" s="260">
        <f t="shared" si="70"/>
        <v>10</v>
      </c>
      <c r="BH188" s="783"/>
    </row>
    <row r="189" spans="1:66" ht="14.25" customHeight="1">
      <c r="A189" s="938"/>
      <c r="C189" s="778">
        <v>45441</v>
      </c>
      <c r="D189" s="778" t="s">
        <v>409</v>
      </c>
      <c r="E189" s="244" t="s">
        <v>474</v>
      </c>
      <c r="F189" s="250"/>
      <c r="G189" s="179" t="s">
        <v>178</v>
      </c>
      <c r="H189" s="251"/>
      <c r="I189" s="245" t="s">
        <v>454</v>
      </c>
      <c r="J189" s="186"/>
      <c r="K189" s="247"/>
      <c r="L189" s="204"/>
      <c r="M189" s="205"/>
      <c r="N189" s="188"/>
      <c r="O189" s="154"/>
      <c r="U189" s="189" t="str">
        <f>X189&amp;Y189</f>
        <v>HZSE Ludovika 2Turbo</v>
      </c>
      <c r="V189" s="190" t="b">
        <f>AND(F189&lt;&gt;"",H189&lt;&gt;"")</f>
        <v>0</v>
      </c>
      <c r="W189" s="189">
        <f>W188</f>
        <v>10</v>
      </c>
      <c r="X189" s="189" t="str">
        <f>E189</f>
        <v>HZSE Ludovika 2</v>
      </c>
      <c r="Y189" s="189" t="str">
        <f>I189</f>
        <v>Turbo</v>
      </c>
      <c r="Z189" s="191" t="str">
        <f>IF(V189,F189,"")</f>
        <v/>
      </c>
      <c r="AA189" s="189" t="str">
        <f>IF(V189,H189,"")</f>
        <v/>
      </c>
      <c r="AB189" s="192"/>
      <c r="AC189" s="193" t="str">
        <f>IF(Z189&gt;AA189,X189,"")</f>
        <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
      </c>
      <c r="AI189" s="195">
        <f>C189</f>
        <v>45441</v>
      </c>
      <c r="AL189" s="196" t="str">
        <f>IF(OR(X189=Kedvenc!$C$43,Y189=Kedvenc!$C$43),W189,"")</f>
        <v/>
      </c>
      <c r="AM189" s="197" t="str">
        <f>IF(AL189="","",U189)</f>
        <v/>
      </c>
      <c r="BB189" s="261" t="str">
        <f t="shared" si="66"/>
        <v>4544119:45 – A pálya</v>
      </c>
      <c r="BC189" s="260">
        <f t="shared" si="67"/>
        <v>1</v>
      </c>
      <c r="BD189" s="472" t="str">
        <f t="shared" si="68"/>
        <v>HZSE Ludovika 2Turbo</v>
      </c>
      <c r="BE189" s="472" t="str">
        <f t="shared" si="69"/>
        <v>HZSE Ludovika 2</v>
      </c>
      <c r="BF189" s="472" t="str">
        <f t="shared" si="69"/>
        <v>Turbo</v>
      </c>
      <c r="BG189" s="260">
        <f t="shared" si="70"/>
        <v>10</v>
      </c>
      <c r="BH189" s="783"/>
    </row>
    <row r="190" spans="1:66" ht="14.25" customHeight="1">
      <c r="A190" s="938"/>
      <c r="C190" s="778">
        <v>45441</v>
      </c>
      <c r="D190" s="778" t="s">
        <v>412</v>
      </c>
      <c r="E190" s="244" t="s">
        <v>473</v>
      </c>
      <c r="F190" s="250"/>
      <c r="G190" s="179" t="s">
        <v>178</v>
      </c>
      <c r="H190" s="251"/>
      <c r="I190" s="245" t="s">
        <v>455</v>
      </c>
      <c r="J190" s="186"/>
      <c r="K190" s="247"/>
      <c r="L190" s="204"/>
      <c r="M190" s="205"/>
      <c r="N190" s="188"/>
      <c r="O190" s="154"/>
      <c r="U190" s="189" t="str">
        <f>X190&amp;Y190</f>
        <v>HZSE Ludovika 1ABÉ UNITED</v>
      </c>
      <c r="V190" s="190" t="b">
        <f>AND(F190&lt;&gt;"",H190&lt;&gt;"")</f>
        <v>0</v>
      </c>
      <c r="W190" s="189">
        <f>W189</f>
        <v>10</v>
      </c>
      <c r="X190" s="189" t="str">
        <f>E190</f>
        <v>HZSE Ludovika 1</v>
      </c>
      <c r="Y190" s="189" t="str">
        <f>I190</f>
        <v>ABÉ UNITED</v>
      </c>
      <c r="Z190" s="191" t="str">
        <f>IF(V190,F190,"")</f>
        <v/>
      </c>
      <c r="AA190" s="189" t="str">
        <f>IF(V190,H190,"")</f>
        <v/>
      </c>
      <c r="AB190" s="192"/>
      <c r="AC190" s="193" t="str">
        <f>IF(Z190&gt;AA190,X190,"")</f>
        <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
      </c>
      <c r="AI190" s="195">
        <f>C190</f>
        <v>45441</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4544119:45 – B pálya</v>
      </c>
      <c r="BC190" s="260">
        <f t="shared" si="67"/>
        <v>1</v>
      </c>
      <c r="BD190" s="472" t="str">
        <f t="shared" si="68"/>
        <v>HZSE Ludovika 1ABÉ UNITED</v>
      </c>
      <c r="BE190" s="472" t="str">
        <f t="shared" si="69"/>
        <v>HZSE Ludovika 1</v>
      </c>
      <c r="BF190" s="472" t="str">
        <f t="shared" si="69"/>
        <v>ABÉ UNITED</v>
      </c>
      <c r="BG190" s="260">
        <f t="shared" si="70"/>
        <v>10</v>
      </c>
      <c r="BH190" s="783"/>
      <c r="BN190" s="224"/>
    </row>
    <row r="191" spans="1:66" ht="14.25" customHeight="1">
      <c r="A191" s="938"/>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38"/>
      <c r="D192" s="818" t="s">
        <v>23</v>
      </c>
      <c r="E192" s="817">
        <f>BI193</f>
        <v>45441</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38"/>
      <c r="C193" s="797">
        <v>0.79166666666666663</v>
      </c>
      <c r="D193" s="798" t="s">
        <v>21</v>
      </c>
      <c r="E193" s="799" t="str">
        <f t="shared" ref="E193:E198" si="71">IF(ISNA(BK194),"–",BK194&amp;". forduló:     "&amp;BL194&amp;"  v.  "&amp;BM194)</f>
        <v>10. forduló:     Zrínyigyöngye  v.  Vakana</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45441</v>
      </c>
      <c r="BN193" s="224"/>
    </row>
    <row r="194" spans="1:66" ht="16.5" customHeight="1">
      <c r="A194" s="938"/>
      <c r="C194" s="804"/>
      <c r="D194" s="785" t="s">
        <v>22</v>
      </c>
      <c r="E194" s="781" t="str">
        <f t="shared" si="71"/>
        <v>10. forduló:     FC HALY  v.  MH BHD</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45441</v>
      </c>
      <c r="BJ194" s="780" t="str">
        <f>$AW$71</f>
        <v>19:00 – A pálya</v>
      </c>
      <c r="BK194" s="780">
        <f>VLOOKUP(BI194&amp;BJ194,ASZ!$BB$43:$BG$470,6,FALSE)</f>
        <v>10</v>
      </c>
      <c r="BL194" s="472" t="str">
        <f>VLOOKUP(BI194&amp;BJ194,ASZ!$BB$43:$BG$470,4,FALSE)</f>
        <v>Zrínyigyöngye</v>
      </c>
      <c r="BM194" s="472" t="str">
        <f>VLOOKUP(BI194&amp;BJ194,ASZ!$BB$43:$BG$470,5,FALSE)</f>
        <v>Vakana</v>
      </c>
      <c r="BN194" s="224"/>
    </row>
    <row r="195" spans="1:66" ht="16.5" customHeight="1">
      <c r="A195" s="938"/>
      <c r="C195" s="806">
        <v>0.82291666666666663</v>
      </c>
      <c r="D195" s="786" t="s">
        <v>21</v>
      </c>
      <c r="E195" s="787" t="str">
        <f t="shared" si="71"/>
        <v>10. forduló:     HZSE Ludovika 2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45441</v>
      </c>
      <c r="BJ195" s="780" t="str">
        <f>$AW$72</f>
        <v>19:00 – B pálya</v>
      </c>
      <c r="BK195" s="780">
        <f>VLOOKUP(BI195&amp;BJ195,ASZ!$BB$43:$BG$470,6,FALSE)</f>
        <v>10</v>
      </c>
      <c r="BL195" s="472" t="str">
        <f>VLOOKUP(BI195&amp;BJ195,ASZ!$BB$43:$BG$470,4,FALSE)</f>
        <v>FC HALY</v>
      </c>
      <c r="BM195" s="472" t="str">
        <f>VLOOKUP(BI195&amp;BJ195,ASZ!$BB$43:$BG$470,5,FALSE)</f>
        <v>MH BHD</v>
      </c>
      <c r="BN195" s="224"/>
    </row>
    <row r="196" spans="1:66" ht="16.5" customHeight="1">
      <c r="A196" s="938"/>
      <c r="C196" s="808"/>
      <c r="D196" s="791" t="s">
        <v>22</v>
      </c>
      <c r="E196" s="784" t="str">
        <f t="shared" si="71"/>
        <v>10. forduló:     HZSE Ludovika 1  v.  ABÉ UNITED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45441</v>
      </c>
      <c r="BJ196" s="780" t="str">
        <f>$AW$73</f>
        <v>19:45 – A pálya</v>
      </c>
      <c r="BK196" s="780">
        <f>VLOOKUP(BI196&amp;BJ196,ASZ!$BB$43:$BG$470,6,FALSE)</f>
        <v>10</v>
      </c>
      <c r="BL196" s="472" t="str">
        <f>VLOOKUP(BI196&amp;BJ196,ASZ!$BB$43:$BG$470,4,FALSE)</f>
        <v>HZSE Ludovika 2</v>
      </c>
      <c r="BM196" s="472" t="str">
        <f>VLOOKUP(BI196&amp;BJ196,ASZ!$BB$43:$BG$470,5,FALSE)</f>
        <v>Turbo</v>
      </c>
      <c r="BN196" s="224"/>
    </row>
    <row r="197" spans="1:66" ht="16.5" customHeight="1">
      <c r="A197" s="938"/>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45441</v>
      </c>
      <c r="BJ197" s="780" t="str">
        <f>$AW$74</f>
        <v>19:45 – B pálya</v>
      </c>
      <c r="BK197" s="780">
        <f>VLOOKUP(BI197&amp;BJ197,ASZ!$BB$43:$BG$470,6,FALSE)</f>
        <v>10</v>
      </c>
      <c r="BL197" s="472" t="str">
        <f>VLOOKUP(BI197&amp;BJ197,ASZ!$BB$43:$BG$470,4,FALSE)</f>
        <v>HZSE Ludovika 1</v>
      </c>
      <c r="BM197" s="472" t="str">
        <f>VLOOKUP(BI197&amp;BJ197,ASZ!$BB$43:$BG$470,5,FALSE)</f>
        <v>ABÉ UNITED</v>
      </c>
      <c r="BN197" s="224"/>
    </row>
    <row r="198" spans="1:66" ht="16.5" customHeight="1">
      <c r="A198" s="938"/>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45441</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38"/>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45441</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38"/>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38"/>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0 / átlag: -</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38"/>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38"/>
      <c r="C203" s="778">
        <v>45448</v>
      </c>
      <c r="D203" s="778" t="s">
        <v>408</v>
      </c>
      <c r="E203" s="244" t="s">
        <v>455</v>
      </c>
      <c r="F203" s="250"/>
      <c r="G203" s="179" t="s">
        <v>178</v>
      </c>
      <c r="H203" s="251"/>
      <c r="I203" s="245" t="s">
        <v>20</v>
      </c>
      <c r="J203" s="186"/>
      <c r="K203" s="246"/>
      <c r="L203" s="204"/>
      <c r="M203" s="205"/>
      <c r="N203" s="188"/>
      <c r="O203" s="154"/>
      <c r="P203" s="188"/>
      <c r="Q203" s="188"/>
      <c r="R203" s="188"/>
      <c r="S203" s="188"/>
      <c r="U203" s="189" t="str">
        <f>X203&amp;Y203</f>
        <v>ABÉ UNITEDMH BHD</v>
      </c>
      <c r="V203" s="190" t="b">
        <f>AND(F203&lt;&gt;"",H203&lt;&gt;"")</f>
        <v>0</v>
      </c>
      <c r="W203" s="189">
        <f>AB203</f>
        <v>11</v>
      </c>
      <c r="X203" s="189" t="str">
        <f>E203</f>
        <v>ABÉ UNITED</v>
      </c>
      <c r="Y203" s="189" t="str">
        <f>I203</f>
        <v>MH BHD</v>
      </c>
      <c r="Z203" s="191" t="str">
        <f>IF(V203,F203,"")</f>
        <v/>
      </c>
      <c r="AA203" s="189" t="str">
        <f>IF(V203,H203,"")</f>
        <v/>
      </c>
      <c r="AB203" s="192">
        <f>IF(NOT(ASZTAB!$X$71),AB187+1,AB187+COUNTIF(AB173:AB202,AB187)-1)</f>
        <v>11</v>
      </c>
      <c r="AC203" s="193" t="str">
        <f>IF(Z203&gt;AA203,X203,"")</f>
        <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
      </c>
      <c r="AI203" s="195">
        <f>C203</f>
        <v>45448</v>
      </c>
      <c r="AL203" s="196" t="str">
        <f>IF(OR(X203=Kedvenc!$C$43,Y203=Kedvenc!$C$43),W203,"")</f>
        <v/>
      </c>
      <c r="AM203" s="197" t="str">
        <f>IF(AL203="","",U203)</f>
        <v/>
      </c>
      <c r="AQ203" s="224"/>
      <c r="AR203" s="224"/>
      <c r="AS203" s="224"/>
      <c r="AT203" s="224"/>
      <c r="BB203" s="261" t="str">
        <f t="shared" ref="BB203:BB208" si="73">C203&amp;D203</f>
        <v>4544819:00 – A pálya</v>
      </c>
      <c r="BC203" s="260">
        <f t="shared" ref="BC203:BC208" si="74">COUNTIF($BB$43:$BB$470,BB203)</f>
        <v>1</v>
      </c>
      <c r="BD203" s="472" t="str">
        <f t="shared" ref="BD203:BD208" si="75">U203</f>
        <v>ABÉ UNITEDMH BHD</v>
      </c>
      <c r="BE203" s="472" t="str">
        <f t="shared" ref="BE203:BF208" si="76">X203</f>
        <v>ABÉ UNITED</v>
      </c>
      <c r="BF203" s="472" t="str">
        <f t="shared" si="76"/>
        <v>MH BHD</v>
      </c>
      <c r="BG203" s="260">
        <f t="shared" ref="BG203:BG208" si="77">W203</f>
        <v>11</v>
      </c>
      <c r="BH203" s="783"/>
    </row>
    <row r="204" spans="1:66" ht="14.25" customHeight="1">
      <c r="A204" s="938"/>
      <c r="C204" s="778">
        <v>45448</v>
      </c>
      <c r="D204" s="778" t="s">
        <v>411</v>
      </c>
      <c r="E204" s="244" t="s">
        <v>473</v>
      </c>
      <c r="F204" s="250"/>
      <c r="G204" s="179" t="s">
        <v>178</v>
      </c>
      <c r="H204" s="251"/>
      <c r="I204" s="245" t="s">
        <v>475</v>
      </c>
      <c r="J204" s="186"/>
      <c r="K204" s="247"/>
      <c r="L204" s="204"/>
      <c r="M204" s="205"/>
      <c r="N204" s="188"/>
      <c r="O204" s="154"/>
      <c r="U204" s="189" t="str">
        <f>X204&amp;Y204</f>
        <v>HZSE Ludovika 1FC HALY</v>
      </c>
      <c r="V204" s="190" t="b">
        <f>AND(F204&lt;&gt;"",H204&lt;&gt;"")</f>
        <v>0</v>
      </c>
      <c r="W204" s="189">
        <f>W203</f>
        <v>11</v>
      </c>
      <c r="X204" s="189" t="str">
        <f>E204</f>
        <v>HZSE Ludovika 1</v>
      </c>
      <c r="Y204" s="189" t="str">
        <f>I204</f>
        <v>FC HALY</v>
      </c>
      <c r="Z204" s="191" t="str">
        <f>IF(V204,F204,"")</f>
        <v/>
      </c>
      <c r="AA204" s="189" t="str">
        <f>IF(V204,H204,"")</f>
        <v/>
      </c>
      <c r="AB204" s="192"/>
      <c r="AC204" s="193" t="str">
        <f>IF(Z204&gt;AA204,X204,"")</f>
        <v/>
      </c>
      <c r="AD204" s="193" t="str">
        <f>IF(AA204="","",IF(Z204=AA204,X204,""))</f>
        <v/>
      </c>
      <c r="AE204" s="194" t="str">
        <f>IF(AND($AW$61,Z204=0,AA204=20),X204&amp;"ooo",IF(Z204&lt;AA204,X204,""))</f>
        <v/>
      </c>
      <c r="AF204" s="193" t="str">
        <f>IF(AA204&gt;Z204,Y204,"")</f>
        <v/>
      </c>
      <c r="AG204" s="193" t="str">
        <f>IF(AA204="","",IF(Z204=AA204,Y204,""))</f>
        <v/>
      </c>
      <c r="AH204" s="194" t="str">
        <f>IF(AND($AW$61,Z204=20,AA204=0),Y204&amp;"ooo",IF(Z204&gt;AA204,Y204,""))</f>
        <v/>
      </c>
      <c r="AI204" s="195">
        <f>C204</f>
        <v>45448</v>
      </c>
      <c r="AL204" s="196" t="str">
        <f>IF(OR(X204=Kedvenc!$C$43,Y204=Kedvenc!$C$43),W204,"")</f>
        <v/>
      </c>
      <c r="AM204" s="197" t="str">
        <f>IF(AL204="","",U204)</f>
        <v/>
      </c>
      <c r="BB204" s="261" t="str">
        <f t="shared" si="73"/>
        <v>4544819:00 – B pálya</v>
      </c>
      <c r="BC204" s="260">
        <f t="shared" si="74"/>
        <v>1</v>
      </c>
      <c r="BD204" s="472" t="str">
        <f t="shared" si="75"/>
        <v>HZSE Ludovika 1FC HALY</v>
      </c>
      <c r="BE204" s="472" t="str">
        <f t="shared" si="76"/>
        <v>HZSE Ludovika 1</v>
      </c>
      <c r="BF204" s="472" t="str">
        <f t="shared" si="76"/>
        <v>FC HALY</v>
      </c>
      <c r="BG204" s="260">
        <f t="shared" si="77"/>
        <v>11</v>
      </c>
      <c r="BH204" s="783"/>
    </row>
    <row r="205" spans="1:66" ht="14.25" customHeight="1">
      <c r="A205" s="938"/>
      <c r="C205" s="778">
        <v>45448</v>
      </c>
      <c r="D205" s="778" t="s">
        <v>409</v>
      </c>
      <c r="E205" s="244" t="s">
        <v>474</v>
      </c>
      <c r="F205" s="250"/>
      <c r="G205" s="179" t="s">
        <v>178</v>
      </c>
      <c r="H205" s="251"/>
      <c r="I205" s="245" t="s">
        <v>406</v>
      </c>
      <c r="J205" s="186"/>
      <c r="K205" s="247"/>
      <c r="L205" s="204"/>
      <c r="M205" s="205"/>
      <c r="N205" s="188"/>
      <c r="O205" s="154"/>
      <c r="U205" s="189" t="str">
        <f>X205&amp;Y205</f>
        <v>HZSE Ludovika 2Vakana</v>
      </c>
      <c r="V205" s="190" t="b">
        <f>AND(F205&lt;&gt;"",H205&lt;&gt;"")</f>
        <v>0</v>
      </c>
      <c r="W205" s="189">
        <f>W204</f>
        <v>11</v>
      </c>
      <c r="X205" s="189" t="str">
        <f>E205</f>
        <v>HZSE Ludovika 2</v>
      </c>
      <c r="Y205" s="189" t="str">
        <f>I205</f>
        <v>Vakana</v>
      </c>
      <c r="Z205" s="191" t="str">
        <f>IF(V205,F205,"")</f>
        <v/>
      </c>
      <c r="AA205" s="189" t="str">
        <f>IF(V205,H205,"")</f>
        <v/>
      </c>
      <c r="AB205" s="192"/>
      <c r="AC205" s="193" t="str">
        <f>IF(Z205&gt;AA205,X205,"")</f>
        <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
      </c>
      <c r="AI205" s="195">
        <f>C205</f>
        <v>45448</v>
      </c>
      <c r="AL205" s="196" t="str">
        <f>IF(OR(X205=Kedvenc!$C$43,Y205=Kedvenc!$C$43),W205,"")</f>
        <v/>
      </c>
      <c r="AM205" s="197" t="str">
        <f>IF(AL205="","",U205)</f>
        <v/>
      </c>
      <c r="BB205" s="261" t="str">
        <f t="shared" si="73"/>
        <v>4544819:45 – A pálya</v>
      </c>
      <c r="BC205" s="260">
        <f t="shared" si="74"/>
        <v>1</v>
      </c>
      <c r="BD205" s="472" t="str">
        <f t="shared" si="75"/>
        <v>HZSE Ludovika 2Vakana</v>
      </c>
      <c r="BE205" s="472" t="str">
        <f t="shared" si="76"/>
        <v>HZSE Ludovika 2</v>
      </c>
      <c r="BF205" s="472" t="str">
        <f t="shared" si="76"/>
        <v>Vakana</v>
      </c>
      <c r="BG205" s="260">
        <f t="shared" si="77"/>
        <v>11</v>
      </c>
      <c r="BH205" s="783"/>
    </row>
    <row r="206" spans="1:66" ht="14.25" customHeight="1">
      <c r="A206" s="938"/>
      <c r="C206" s="778">
        <v>45448</v>
      </c>
      <c r="D206" s="778" t="s">
        <v>412</v>
      </c>
      <c r="E206" s="244" t="s">
        <v>454</v>
      </c>
      <c r="F206" s="250"/>
      <c r="G206" s="179" t="s">
        <v>178</v>
      </c>
      <c r="H206" s="251"/>
      <c r="I206" s="245" t="s">
        <v>407</v>
      </c>
      <c r="J206" s="186"/>
      <c r="K206" s="247"/>
      <c r="L206" s="204"/>
      <c r="M206" s="205"/>
      <c r="N206" s="188"/>
      <c r="O206" s="154"/>
      <c r="U206" s="189" t="str">
        <f>X206&amp;Y206</f>
        <v>TurboZrínyigyöngye</v>
      </c>
      <c r="V206" s="190" t="b">
        <f>AND(F206&lt;&gt;"",H206&lt;&gt;"")</f>
        <v>0</v>
      </c>
      <c r="W206" s="189">
        <f>W205</f>
        <v>11</v>
      </c>
      <c r="X206" s="189" t="str">
        <f>E206</f>
        <v>Turbo</v>
      </c>
      <c r="Y206" s="189" t="str">
        <f>I206</f>
        <v>Zrínyigyöngye</v>
      </c>
      <c r="Z206" s="191" t="str">
        <f>IF(V206,F206,"")</f>
        <v/>
      </c>
      <c r="AA206" s="189" t="str">
        <f>IF(V206,H206,"")</f>
        <v/>
      </c>
      <c r="AB206" s="192"/>
      <c r="AC206" s="193" t="str">
        <f>IF(Z206&gt;AA206,X206,"")</f>
        <v/>
      </c>
      <c r="AD206" s="193" t="str">
        <f>IF(AA206="","",IF(Z206=AA206,X206,""))</f>
        <v/>
      </c>
      <c r="AE206" s="194" t="str">
        <f>IF(AND($AW$61,Z206=0,AA206=20),X206&amp;"ooo",IF(Z206&lt;AA206,X206,""))</f>
        <v/>
      </c>
      <c r="AF206" s="193" t="str">
        <f>IF(AA206&gt;Z206,Y206,"")</f>
        <v/>
      </c>
      <c r="AG206" s="193" t="str">
        <f>IF(AA206="","",IF(Z206=AA206,Y206,""))</f>
        <v/>
      </c>
      <c r="AH206" s="194" t="str">
        <f>IF(AND($AW$61,Z206=20,AA206=0),Y206&amp;"ooo",IF(Z206&gt;AA206,Y206,""))</f>
        <v/>
      </c>
      <c r="AI206" s="195">
        <f>C206</f>
        <v>45448</v>
      </c>
      <c r="AL206" s="196">
        <f>IF(OR(X206=Kedvenc!$C$43,Y206=Kedvenc!$C$43),W206,"")</f>
        <v>11</v>
      </c>
      <c r="AM206" s="197" t="str">
        <f>IF(AL206="","",U206)</f>
        <v>TurboZrínyigyöngye</v>
      </c>
      <c r="AP206" s="224"/>
      <c r="AQ206" s="224"/>
      <c r="AR206" s="224"/>
      <c r="AS206" s="224"/>
      <c r="AT206" s="224"/>
      <c r="AU206" s="224"/>
      <c r="AV206" s="224"/>
      <c r="AW206" s="224"/>
      <c r="AX206" s="224"/>
      <c r="AY206" s="224"/>
      <c r="BA206" s="224"/>
      <c r="BB206" s="261" t="str">
        <f t="shared" si="73"/>
        <v>4544819:45 – B pálya</v>
      </c>
      <c r="BC206" s="260">
        <f t="shared" si="74"/>
        <v>1</v>
      </c>
      <c r="BD206" s="472" t="str">
        <f t="shared" si="75"/>
        <v>TurboZrínyigyöngye</v>
      </c>
      <c r="BE206" s="472" t="str">
        <f t="shared" si="76"/>
        <v>Turbo</v>
      </c>
      <c r="BF206" s="472" t="str">
        <f t="shared" si="76"/>
        <v>Zrínyigyöngye</v>
      </c>
      <c r="BG206" s="260">
        <f t="shared" si="77"/>
        <v>11</v>
      </c>
      <c r="BH206" s="783"/>
      <c r="BN206" s="224"/>
    </row>
    <row r="207" spans="1:66" ht="14.25" customHeight="1">
      <c r="A207" s="938"/>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38"/>
      <c r="D208" s="818" t="s">
        <v>23</v>
      </c>
      <c r="E208" s="817">
        <f>BI209</f>
        <v>45448</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38"/>
      <c r="C209" s="797">
        <v>0.79166666666666663</v>
      </c>
      <c r="D209" s="798" t="s">
        <v>21</v>
      </c>
      <c r="E209" s="799" t="str">
        <f t="shared" ref="E209:E214" si="78">IF(ISNA(BK210),"–",BK210&amp;". forduló:     "&amp;BL210&amp;"  v.  "&amp;BM210)</f>
        <v>11. forduló:     ABÉ UNITED  v.  MH BHD</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45448</v>
      </c>
      <c r="BN209" s="224"/>
    </row>
    <row r="210" spans="1:66" ht="16.5" customHeight="1">
      <c r="A210" s="938"/>
      <c r="C210" s="804"/>
      <c r="D210" s="785" t="s">
        <v>22</v>
      </c>
      <c r="E210" s="781" t="str">
        <f t="shared" si="78"/>
        <v>11. forduló:     HZSE Ludovika 1  v.  FC HALY</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45448</v>
      </c>
      <c r="BJ210" s="780" t="str">
        <f>$AW$71</f>
        <v>19:00 – A pálya</v>
      </c>
      <c r="BK210" s="780">
        <f>VLOOKUP(BI210&amp;BJ210,ASZ!$BB$43:$BG$470,6,FALSE)</f>
        <v>11</v>
      </c>
      <c r="BL210" s="472" t="str">
        <f>VLOOKUP(BI210&amp;BJ210,ASZ!$BB$43:$BG$470,4,FALSE)</f>
        <v>ABÉ UNITED</v>
      </c>
      <c r="BM210" s="472" t="str">
        <f>VLOOKUP(BI210&amp;BJ210,ASZ!$BB$43:$BG$470,5,FALSE)</f>
        <v>MH BHD</v>
      </c>
      <c r="BN210" s="224"/>
    </row>
    <row r="211" spans="1:66" ht="16.5" customHeight="1">
      <c r="A211" s="938"/>
      <c r="C211" s="806">
        <v>0.82291666666666663</v>
      </c>
      <c r="D211" s="786" t="s">
        <v>21</v>
      </c>
      <c r="E211" s="787" t="str">
        <f t="shared" si="78"/>
        <v>11. forduló:     HZSE Ludovika 2  v.  Vakana</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45448</v>
      </c>
      <c r="BJ211" s="780" t="str">
        <f>$AW$72</f>
        <v>19:00 – B pálya</v>
      </c>
      <c r="BK211" s="780">
        <f>VLOOKUP(BI211&amp;BJ211,ASZ!$BB$43:$BG$470,6,FALSE)</f>
        <v>11</v>
      </c>
      <c r="BL211" s="472" t="str">
        <f>VLOOKUP(BI211&amp;BJ211,ASZ!$BB$43:$BG$470,4,FALSE)</f>
        <v>HZSE Ludovika 1</v>
      </c>
      <c r="BM211" s="472" t="str">
        <f>VLOOKUP(BI211&amp;BJ211,ASZ!$BB$43:$BG$470,5,FALSE)</f>
        <v>FC HALY</v>
      </c>
      <c r="BN211" s="224"/>
    </row>
    <row r="212" spans="1:66" ht="16.5" customHeight="1">
      <c r="A212" s="938"/>
      <c r="C212" s="808"/>
      <c r="D212" s="791" t="s">
        <v>22</v>
      </c>
      <c r="E212" s="784" t="str">
        <f t="shared" si="78"/>
        <v>11. forduló:     Turbo  v.  Zrínyigyöngye</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45448</v>
      </c>
      <c r="BJ212" s="780" t="str">
        <f>$AW$73</f>
        <v>19:45 – A pálya</v>
      </c>
      <c r="BK212" s="780">
        <f>VLOOKUP(BI212&amp;BJ212,ASZ!$BB$43:$BG$470,6,FALSE)</f>
        <v>11</v>
      </c>
      <c r="BL212" s="472" t="str">
        <f>VLOOKUP(BI212&amp;BJ212,ASZ!$BB$43:$BG$470,4,FALSE)</f>
        <v>HZSE Ludovika 2</v>
      </c>
      <c r="BM212" s="472" t="str">
        <f>VLOOKUP(BI212&amp;BJ212,ASZ!$BB$43:$BG$470,5,FALSE)</f>
        <v>Vakana</v>
      </c>
      <c r="BN212" s="224"/>
    </row>
    <row r="213" spans="1:66" ht="16.5" customHeight="1">
      <c r="A213" s="938"/>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45448</v>
      </c>
      <c r="BJ213" s="780" t="str">
        <f>$AW$74</f>
        <v>19:45 – B pálya</v>
      </c>
      <c r="BK213" s="780">
        <f>VLOOKUP(BI213&amp;BJ213,ASZ!$BB$43:$BG$470,6,FALSE)</f>
        <v>11</v>
      </c>
      <c r="BL213" s="472" t="str">
        <f>VLOOKUP(BI213&amp;BJ213,ASZ!$BB$43:$BG$470,4,FALSE)</f>
        <v>Turbo</v>
      </c>
      <c r="BM213" s="472" t="str">
        <f>VLOOKUP(BI213&amp;BJ213,ASZ!$BB$43:$BG$470,5,FALSE)</f>
        <v>Zrínyigyöngye</v>
      </c>
      <c r="BN213" s="224"/>
    </row>
    <row r="214" spans="1:66" ht="16.5" customHeight="1">
      <c r="A214" s="938"/>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45448</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38"/>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45448</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38"/>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38"/>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0 / átlag: -</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38"/>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38"/>
      <c r="C219" s="778">
        <v>45455</v>
      </c>
      <c r="D219" s="778" t="s">
        <v>408</v>
      </c>
      <c r="E219" s="244" t="s">
        <v>407</v>
      </c>
      <c r="F219" s="250"/>
      <c r="G219" s="179" t="s">
        <v>178</v>
      </c>
      <c r="H219" s="251"/>
      <c r="I219" s="245" t="s">
        <v>474</v>
      </c>
      <c r="J219" s="186"/>
      <c r="K219" s="246"/>
      <c r="L219" s="204"/>
      <c r="M219" s="205"/>
      <c r="N219" s="188"/>
      <c r="O219" s="154"/>
      <c r="P219" s="188"/>
      <c r="Q219" s="188"/>
      <c r="R219" s="188"/>
      <c r="S219" s="188"/>
      <c r="U219" s="189" t="str">
        <f>X219&amp;Y219</f>
        <v>ZrínyigyöngyeHZSE Ludovika 2</v>
      </c>
      <c r="V219" s="190" t="b">
        <f>AND(F219&lt;&gt;"",H219&lt;&gt;"")</f>
        <v>0</v>
      </c>
      <c r="W219" s="189">
        <f>AB219</f>
        <v>12</v>
      </c>
      <c r="X219" s="189" t="str">
        <f>E219</f>
        <v>Zrínyigyöngye</v>
      </c>
      <c r="Y219" s="189" t="str">
        <f>I219</f>
        <v>HZSE Ludovika 2</v>
      </c>
      <c r="Z219" s="191" t="str">
        <f>IF(V219,F219,"")</f>
        <v/>
      </c>
      <c r="AA219" s="189" t="str">
        <f>IF(V219,H219,"")</f>
        <v/>
      </c>
      <c r="AB219" s="192">
        <f>IF(NOT(ASZTAB!$X$71),AB203+1,AB203+COUNTIF(AB189:AB218,AB203)-1)</f>
        <v>12</v>
      </c>
      <c r="AC219" s="193" t="str">
        <f>IF(Z219&gt;AA219,X219,"")</f>
        <v/>
      </c>
      <c r="AD219" s="193" t="str">
        <f>IF(AA219="","",IF(Z219=AA219,X219,""))</f>
        <v/>
      </c>
      <c r="AE219" s="194" t="str">
        <f>IF(AND($AW$61,Z219=0,AA219=20),X219&amp;"ooo",IF(Z219&lt;AA219,X219,""))</f>
        <v/>
      </c>
      <c r="AF219" s="193" t="str">
        <f>IF(AA219&gt;Z219,Y219,"")</f>
        <v/>
      </c>
      <c r="AG219" s="193" t="str">
        <f>IF(AA219="","",IF(Z219=AA219,Y219,""))</f>
        <v/>
      </c>
      <c r="AH219" s="194" t="str">
        <f>IF(AND($AW$61,Z219=20,AA219=0),Y219&amp;"ooo",IF(Z219&gt;AA219,Y219,""))</f>
        <v/>
      </c>
      <c r="AI219" s="195">
        <f>C219</f>
        <v>45455</v>
      </c>
      <c r="AL219" s="196">
        <f>IF(OR(X219=Kedvenc!$C$43,Y219=Kedvenc!$C$43),W219,"")</f>
        <v>12</v>
      </c>
      <c r="AM219" s="197" t="str">
        <f>IF(AL219="","",U219)</f>
        <v>ZrínyigyöngyeHZSE Ludovika 2</v>
      </c>
      <c r="AQ219" s="224"/>
      <c r="AR219" s="224"/>
      <c r="AS219" s="224"/>
      <c r="AT219" s="224"/>
      <c r="BB219" s="261" t="str">
        <f t="shared" ref="BB219:BB224" si="80">C219&amp;D219</f>
        <v>4545519:00 – A pálya</v>
      </c>
      <c r="BC219" s="260">
        <f t="shared" ref="BC219:BC224" si="81">COUNTIF($BB$43:$BB$470,BB219)</f>
        <v>1</v>
      </c>
      <c r="BD219" s="472" t="str">
        <f t="shared" ref="BD219:BD224" si="82">U219</f>
        <v>ZrínyigyöngyeHZSE Ludovika 2</v>
      </c>
      <c r="BE219" s="472" t="str">
        <f t="shared" ref="BE219:BF224" si="83">X219</f>
        <v>Zrínyigyöngye</v>
      </c>
      <c r="BF219" s="472" t="str">
        <f t="shared" si="83"/>
        <v>HZSE Ludovika 2</v>
      </c>
      <c r="BG219" s="260">
        <f t="shared" ref="BG219:BG224" si="84">W219</f>
        <v>12</v>
      </c>
      <c r="BH219" s="783"/>
    </row>
    <row r="220" spans="1:66" ht="14.25" customHeight="1">
      <c r="A220" s="938"/>
      <c r="C220" s="778">
        <v>45455</v>
      </c>
      <c r="D220" s="778" t="s">
        <v>411</v>
      </c>
      <c r="E220" s="244" t="s">
        <v>406</v>
      </c>
      <c r="F220" s="250"/>
      <c r="G220" s="179" t="s">
        <v>178</v>
      </c>
      <c r="H220" s="251"/>
      <c r="I220" s="245" t="s">
        <v>473</v>
      </c>
      <c r="J220" s="186"/>
      <c r="K220" s="247"/>
      <c r="L220" s="204"/>
      <c r="M220" s="205"/>
      <c r="N220" s="188"/>
      <c r="O220" s="154"/>
      <c r="U220" s="189" t="str">
        <f>X220&amp;Y220</f>
        <v>VakanaHZSE Ludovika 1</v>
      </c>
      <c r="V220" s="190" t="b">
        <f>AND(F220&lt;&gt;"",H220&lt;&gt;"")</f>
        <v>0</v>
      </c>
      <c r="W220" s="189">
        <f>W219</f>
        <v>12</v>
      </c>
      <c r="X220" s="189" t="str">
        <f>E220</f>
        <v>Vakana</v>
      </c>
      <c r="Y220" s="189" t="str">
        <f>I220</f>
        <v>HZSE Ludovika 1</v>
      </c>
      <c r="Z220" s="191" t="str">
        <f>IF(V220,F220,"")</f>
        <v/>
      </c>
      <c r="AA220" s="189" t="str">
        <f>IF(V220,H220,"")</f>
        <v/>
      </c>
      <c r="AB220" s="192"/>
      <c r="AC220" s="193" t="str">
        <f>IF(Z220&gt;AA220,X220,"")</f>
        <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
      </c>
      <c r="AI220" s="195">
        <f>C220</f>
        <v>45455</v>
      </c>
      <c r="AL220" s="196" t="str">
        <f>IF(OR(X220=Kedvenc!$C$43,Y220=Kedvenc!$C$43),W220,"")</f>
        <v/>
      </c>
      <c r="AM220" s="197" t="str">
        <f>IF(AL220="","",U220)</f>
        <v/>
      </c>
      <c r="BB220" s="261" t="str">
        <f t="shared" si="80"/>
        <v>4545519:00 – B pálya</v>
      </c>
      <c r="BC220" s="260">
        <f t="shared" si="81"/>
        <v>1</v>
      </c>
      <c r="BD220" s="472" t="str">
        <f t="shared" si="82"/>
        <v>VakanaHZSE Ludovika 1</v>
      </c>
      <c r="BE220" s="472" t="str">
        <f t="shared" si="83"/>
        <v>Vakana</v>
      </c>
      <c r="BF220" s="472" t="str">
        <f t="shared" si="83"/>
        <v>HZSE Ludovika 1</v>
      </c>
      <c r="BG220" s="260">
        <f t="shared" si="84"/>
        <v>12</v>
      </c>
      <c r="BH220" s="783"/>
    </row>
    <row r="221" spans="1:66" ht="14.25" customHeight="1">
      <c r="A221" s="938"/>
      <c r="C221" s="778">
        <v>45455</v>
      </c>
      <c r="D221" s="778" t="s">
        <v>409</v>
      </c>
      <c r="E221" s="244" t="s">
        <v>475</v>
      </c>
      <c r="F221" s="250"/>
      <c r="G221" s="179" t="s">
        <v>178</v>
      </c>
      <c r="H221" s="251"/>
      <c r="I221" s="245" t="s">
        <v>455</v>
      </c>
      <c r="J221" s="186"/>
      <c r="K221" s="247"/>
      <c r="L221" s="204"/>
      <c r="M221" s="205"/>
      <c r="N221" s="188"/>
      <c r="O221" s="154"/>
      <c r="U221" s="189" t="str">
        <f>X221&amp;Y221</f>
        <v>FC HALYABÉ UNITED</v>
      </c>
      <c r="V221" s="190" t="b">
        <f>AND(F221&lt;&gt;"",H221&lt;&gt;"")</f>
        <v>0</v>
      </c>
      <c r="W221" s="189">
        <f>W220</f>
        <v>12</v>
      </c>
      <c r="X221" s="189" t="str">
        <f>E221</f>
        <v>FC HALY</v>
      </c>
      <c r="Y221" s="189" t="str">
        <f>I221</f>
        <v>ABÉ UNITED</v>
      </c>
      <c r="Z221" s="191" t="str">
        <f>IF(V221,F221,"")</f>
        <v/>
      </c>
      <c r="AA221" s="189" t="str">
        <f>IF(V221,H221,"")</f>
        <v/>
      </c>
      <c r="AB221" s="192"/>
      <c r="AC221" s="193" t="str">
        <f>IF(Z221&gt;AA221,X221,"")</f>
        <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
      </c>
      <c r="AI221" s="195">
        <f>C221</f>
        <v>45455</v>
      </c>
      <c r="AL221" s="196" t="str">
        <f>IF(OR(X221=Kedvenc!$C$43,Y221=Kedvenc!$C$43),W221,"")</f>
        <v/>
      </c>
      <c r="AM221" s="197" t="str">
        <f>IF(AL221="","",U221)</f>
        <v/>
      </c>
      <c r="BB221" s="261" t="str">
        <f t="shared" si="80"/>
        <v>4545519:45 – A pálya</v>
      </c>
      <c r="BC221" s="260">
        <f t="shared" si="81"/>
        <v>1</v>
      </c>
      <c r="BD221" s="472" t="str">
        <f t="shared" si="82"/>
        <v>FC HALYABÉ UNITED</v>
      </c>
      <c r="BE221" s="472" t="str">
        <f t="shared" si="83"/>
        <v>FC HALY</v>
      </c>
      <c r="BF221" s="472" t="str">
        <f t="shared" si="83"/>
        <v>ABÉ UNITED</v>
      </c>
      <c r="BG221" s="260">
        <f t="shared" si="84"/>
        <v>12</v>
      </c>
      <c r="BH221" s="783"/>
    </row>
    <row r="222" spans="1:66" ht="14.25" customHeight="1">
      <c r="A222" s="938"/>
      <c r="C222" s="778">
        <v>45455</v>
      </c>
      <c r="D222" s="778" t="s">
        <v>412</v>
      </c>
      <c r="E222" s="244" t="s">
        <v>20</v>
      </c>
      <c r="F222" s="250"/>
      <c r="G222" s="179" t="s">
        <v>178</v>
      </c>
      <c r="H222" s="251"/>
      <c r="I222" s="245" t="s">
        <v>454</v>
      </c>
      <c r="J222" s="186"/>
      <c r="K222" s="247"/>
      <c r="L222" s="204"/>
      <c r="M222" s="205"/>
      <c r="N222" s="188"/>
      <c r="O222" s="154"/>
      <c r="U222" s="189" t="str">
        <f>X222&amp;Y222</f>
        <v>MH BHDTurbo</v>
      </c>
      <c r="V222" s="190" t="b">
        <f>AND(F222&lt;&gt;"",H222&lt;&gt;"")</f>
        <v>0</v>
      </c>
      <c r="W222" s="189">
        <f>W221</f>
        <v>12</v>
      </c>
      <c r="X222" s="189" t="str">
        <f>E222</f>
        <v>MH BHD</v>
      </c>
      <c r="Y222" s="189" t="str">
        <f>I222</f>
        <v>Turbo</v>
      </c>
      <c r="Z222" s="191" t="str">
        <f>IF(V222,F222,"")</f>
        <v/>
      </c>
      <c r="AA222" s="189" t="str">
        <f>IF(V222,H222,"")</f>
        <v/>
      </c>
      <c r="AB222" s="192"/>
      <c r="AC222" s="193" t="str">
        <f>IF(Z222&gt;AA222,X222,"")</f>
        <v/>
      </c>
      <c r="AD222" s="193" t="str">
        <f>IF(AA222="","",IF(Z222=AA222,X222,""))</f>
        <v/>
      </c>
      <c r="AE222" s="194" t="str">
        <f>IF(AND($AW$61,Z222=0,AA222=20),X222&amp;"ooo",IF(Z222&lt;AA222,X222,""))</f>
        <v/>
      </c>
      <c r="AF222" s="193" t="str">
        <f>IF(AA222&gt;Z222,Y222,"")</f>
        <v/>
      </c>
      <c r="AG222" s="193" t="str">
        <f>IF(AA222="","",IF(Z222=AA222,Y222,""))</f>
        <v/>
      </c>
      <c r="AH222" s="194" t="str">
        <f>IF(AND($AW$61,Z222=20,AA222=0),Y222&amp;"ooo",IF(Z222&gt;AA222,Y222,""))</f>
        <v/>
      </c>
      <c r="AI222" s="195">
        <f>C222</f>
        <v>45455</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4545519:45 – B pálya</v>
      </c>
      <c r="BC222" s="260">
        <f t="shared" si="81"/>
        <v>1</v>
      </c>
      <c r="BD222" s="472" t="str">
        <f t="shared" si="82"/>
        <v>MH BHDTurbo</v>
      </c>
      <c r="BE222" s="472" t="str">
        <f t="shared" si="83"/>
        <v>MH BHD</v>
      </c>
      <c r="BF222" s="472" t="str">
        <f t="shared" si="83"/>
        <v>Turbo</v>
      </c>
      <c r="BG222" s="260">
        <f t="shared" si="84"/>
        <v>12</v>
      </c>
      <c r="BH222" s="783"/>
      <c r="BN222" s="224"/>
    </row>
    <row r="223" spans="1:66" ht="14.25" customHeight="1">
      <c r="A223" s="938"/>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38"/>
      <c r="D224" s="818" t="s">
        <v>23</v>
      </c>
      <c r="E224" s="817">
        <f>BI225</f>
        <v>45455</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38"/>
      <c r="C225" s="797">
        <v>0.79166666666666663</v>
      </c>
      <c r="D225" s="798" t="s">
        <v>21</v>
      </c>
      <c r="E225" s="799" t="str">
        <f t="shared" ref="E225:E230" si="85">IF(ISNA(BK226),"–",BK226&amp;". forduló:     "&amp;BL226&amp;"  v.  "&amp;BM226)</f>
        <v>12. forduló:     Zrínyigyöngye  v.  HZSE Ludovika 2</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45455</v>
      </c>
      <c r="BN225" s="224"/>
    </row>
    <row r="226" spans="1:66" ht="16.5" customHeight="1">
      <c r="A226" s="938"/>
      <c r="C226" s="804"/>
      <c r="D226" s="785" t="s">
        <v>22</v>
      </c>
      <c r="E226" s="781" t="str">
        <f t="shared" si="85"/>
        <v>12. forduló:     Vakana  v.  HZSE Ludovika 1</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45455</v>
      </c>
      <c r="BJ226" s="780" t="str">
        <f>$AW$71</f>
        <v>19:00 – A pálya</v>
      </c>
      <c r="BK226" s="780">
        <f>VLOOKUP(BI226&amp;BJ226,ASZ!$BB$43:$BG$470,6,FALSE)</f>
        <v>12</v>
      </c>
      <c r="BL226" s="472" t="str">
        <f>VLOOKUP(BI226&amp;BJ226,ASZ!$BB$43:$BG$470,4,FALSE)</f>
        <v>Zrínyigyöngye</v>
      </c>
      <c r="BM226" s="472" t="str">
        <f>VLOOKUP(BI226&amp;BJ226,ASZ!$BB$43:$BG$470,5,FALSE)</f>
        <v>HZSE Ludovika 2</v>
      </c>
      <c r="BN226" s="224"/>
    </row>
    <row r="227" spans="1:66" ht="16.5" customHeight="1">
      <c r="A227" s="938"/>
      <c r="C227" s="806">
        <v>0.82291666666666663</v>
      </c>
      <c r="D227" s="786" t="s">
        <v>21</v>
      </c>
      <c r="E227" s="787" t="str">
        <f t="shared" si="85"/>
        <v>12. forduló:     FC HALY  v.  ABÉ UNITED</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45455</v>
      </c>
      <c r="BJ227" s="780" t="str">
        <f>$AW$72</f>
        <v>19:00 – B pálya</v>
      </c>
      <c r="BK227" s="780">
        <f>VLOOKUP(BI227&amp;BJ227,ASZ!$BB$43:$BG$470,6,FALSE)</f>
        <v>12</v>
      </c>
      <c r="BL227" s="472" t="str">
        <f>VLOOKUP(BI227&amp;BJ227,ASZ!$BB$43:$BG$470,4,FALSE)</f>
        <v>Vakana</v>
      </c>
      <c r="BM227" s="472" t="str">
        <f>VLOOKUP(BI227&amp;BJ227,ASZ!$BB$43:$BG$470,5,FALSE)</f>
        <v>HZSE Ludovika 1</v>
      </c>
      <c r="BN227" s="224"/>
    </row>
    <row r="228" spans="1:66" ht="16.5" customHeight="1">
      <c r="A228" s="938"/>
      <c r="C228" s="808"/>
      <c r="D228" s="791" t="s">
        <v>22</v>
      </c>
      <c r="E228" s="784" t="str">
        <f t="shared" si="85"/>
        <v>12. forduló:     MH BHD  v.  Turbo</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45455</v>
      </c>
      <c r="BJ228" s="780" t="str">
        <f>$AW$73</f>
        <v>19:45 – A pálya</v>
      </c>
      <c r="BK228" s="780">
        <f>VLOOKUP(BI228&amp;BJ228,ASZ!$BB$43:$BG$470,6,FALSE)</f>
        <v>12</v>
      </c>
      <c r="BL228" s="472" t="str">
        <f>VLOOKUP(BI228&amp;BJ228,ASZ!$BB$43:$BG$470,4,FALSE)</f>
        <v>FC HALY</v>
      </c>
      <c r="BM228" s="472" t="str">
        <f>VLOOKUP(BI228&amp;BJ228,ASZ!$BB$43:$BG$470,5,FALSE)</f>
        <v>ABÉ UNITED</v>
      </c>
      <c r="BN228" s="224"/>
    </row>
    <row r="229" spans="1:66" ht="16.5" customHeight="1">
      <c r="A229" s="938"/>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45455</v>
      </c>
      <c r="BJ229" s="780" t="str">
        <f>$AW$74</f>
        <v>19:45 – B pálya</v>
      </c>
      <c r="BK229" s="780">
        <f>VLOOKUP(BI229&amp;BJ229,ASZ!$BB$43:$BG$470,6,FALSE)</f>
        <v>12</v>
      </c>
      <c r="BL229" s="472" t="str">
        <f>VLOOKUP(BI229&amp;BJ229,ASZ!$BB$43:$BG$470,4,FALSE)</f>
        <v>MH BHD</v>
      </c>
      <c r="BM229" s="472" t="str">
        <f>VLOOKUP(BI229&amp;BJ229,ASZ!$BB$43:$BG$470,5,FALSE)</f>
        <v>Turbo</v>
      </c>
      <c r="BN229" s="224"/>
    </row>
    <row r="230" spans="1:66" ht="16.5" customHeight="1">
      <c r="A230" s="938"/>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45455</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38"/>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45455</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38"/>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38"/>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38"/>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38"/>
      <c r="C235" s="778">
        <v>45462</v>
      </c>
      <c r="D235" s="778" t="s">
        <v>408</v>
      </c>
      <c r="E235" s="244" t="s">
        <v>406</v>
      </c>
      <c r="F235" s="250"/>
      <c r="G235" s="179" t="s">
        <v>178</v>
      </c>
      <c r="H235" s="251"/>
      <c r="I235" s="245" t="s">
        <v>455</v>
      </c>
      <c r="J235" s="186"/>
      <c r="K235" s="246"/>
      <c r="L235" s="204"/>
      <c r="M235" s="205"/>
      <c r="N235" s="188"/>
      <c r="O235" s="154"/>
      <c r="P235" s="188"/>
      <c r="Q235" s="188"/>
      <c r="R235" s="188"/>
      <c r="S235" s="188"/>
      <c r="U235" s="189" t="str">
        <f>X235&amp;Y235</f>
        <v>VakanaABÉ UNITED</v>
      </c>
      <c r="V235" s="190" t="b">
        <f>AND(F235&lt;&gt;"",H235&lt;&gt;"")</f>
        <v>0</v>
      </c>
      <c r="W235" s="189">
        <f>AB235</f>
        <v>13</v>
      </c>
      <c r="X235" s="189" t="str">
        <f>E235</f>
        <v>Vakana</v>
      </c>
      <c r="Y235" s="189" t="str">
        <f>I235</f>
        <v>ABÉ UNITED</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45462</v>
      </c>
      <c r="AL235" s="196" t="str">
        <f>IF(OR(X235=Kedvenc!$C$43,Y235=Kedvenc!$C$43),W235,"")</f>
        <v/>
      </c>
      <c r="AM235" s="197" t="str">
        <f>IF(AL235="","",U235)</f>
        <v/>
      </c>
      <c r="AQ235" s="224"/>
      <c r="AR235" s="224"/>
      <c r="AS235" s="224"/>
      <c r="AT235" s="224"/>
      <c r="BB235" s="261" t="str">
        <f t="shared" ref="BB235:BB240" si="87">C235&amp;D235</f>
        <v>4546219:00 – A pálya</v>
      </c>
      <c r="BC235" s="260">
        <f t="shared" ref="BC235:BC240" si="88">COUNTIF($BB$43:$BB$470,BB235)</f>
        <v>1</v>
      </c>
      <c r="BD235" s="472" t="str">
        <f t="shared" ref="BD235:BD240" si="89">U235</f>
        <v>VakanaABÉ UNITED</v>
      </c>
      <c r="BE235" s="472" t="str">
        <f t="shared" ref="BE235:BF240" si="90">X235</f>
        <v>Vakana</v>
      </c>
      <c r="BF235" s="472" t="str">
        <f t="shared" si="90"/>
        <v>ABÉ UNITED</v>
      </c>
      <c r="BG235" s="260">
        <f t="shared" ref="BG235:BG240" si="91">W235</f>
        <v>13</v>
      </c>
      <c r="BH235" s="783"/>
    </row>
    <row r="236" spans="1:66" ht="14.25" customHeight="1">
      <c r="A236" s="938"/>
      <c r="C236" s="778">
        <v>45462</v>
      </c>
      <c r="D236" s="778" t="s">
        <v>411</v>
      </c>
      <c r="E236" s="244" t="s">
        <v>474</v>
      </c>
      <c r="F236" s="250"/>
      <c r="G236" s="179" t="s">
        <v>178</v>
      </c>
      <c r="H236" s="251"/>
      <c r="I236" s="245" t="s">
        <v>20</v>
      </c>
      <c r="J236" s="186"/>
      <c r="K236" s="247"/>
      <c r="L236" s="204"/>
      <c r="M236" s="205"/>
      <c r="N236" s="188"/>
      <c r="O236" s="154"/>
      <c r="U236" s="189" t="str">
        <f>X236&amp;Y236</f>
        <v>HZSE Ludovika 2MH BHD</v>
      </c>
      <c r="V236" s="190" t="b">
        <f>AND(F236&lt;&gt;"",H236&lt;&gt;"")</f>
        <v>0</v>
      </c>
      <c r="W236" s="189">
        <f>W235</f>
        <v>13</v>
      </c>
      <c r="X236" s="189" t="str">
        <f>E236</f>
        <v>HZSE Ludovika 2</v>
      </c>
      <c r="Y236" s="189" t="str">
        <f>I236</f>
        <v>MH BHD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45462</v>
      </c>
      <c r="AL236" s="196" t="str">
        <f>IF(OR(X236=Kedvenc!$C$43,Y236=Kedvenc!$C$43),W236,"")</f>
        <v/>
      </c>
      <c r="AM236" s="197" t="str">
        <f>IF(AL236="","",U236)</f>
        <v/>
      </c>
      <c r="BB236" s="261" t="str">
        <f t="shared" si="87"/>
        <v>4546219:00 – B pálya</v>
      </c>
      <c r="BC236" s="260">
        <f t="shared" si="88"/>
        <v>1</v>
      </c>
      <c r="BD236" s="472" t="str">
        <f t="shared" si="89"/>
        <v>HZSE Ludovika 2MH BHD</v>
      </c>
      <c r="BE236" s="472" t="str">
        <f t="shared" si="90"/>
        <v>HZSE Ludovika 2</v>
      </c>
      <c r="BF236" s="472" t="str">
        <f t="shared" si="90"/>
        <v>MH BHD</v>
      </c>
      <c r="BG236" s="260">
        <f t="shared" si="91"/>
        <v>13</v>
      </c>
      <c r="BH236" s="783"/>
    </row>
    <row r="237" spans="1:66" ht="14.25" customHeight="1">
      <c r="A237" s="938"/>
      <c r="C237" s="778">
        <v>45462</v>
      </c>
      <c r="D237" s="778" t="s">
        <v>409</v>
      </c>
      <c r="E237" s="244" t="s">
        <v>473</v>
      </c>
      <c r="F237" s="250"/>
      <c r="G237" s="179" t="s">
        <v>178</v>
      </c>
      <c r="H237" s="251"/>
      <c r="I237" s="245" t="s">
        <v>407</v>
      </c>
      <c r="J237" s="186"/>
      <c r="K237" s="247"/>
      <c r="L237" s="204"/>
      <c r="M237" s="205"/>
      <c r="N237" s="188"/>
      <c r="O237" s="154"/>
      <c r="U237" s="189" t="str">
        <f>X237&amp;Y237</f>
        <v>HZSE Ludovika 1Zrínyigyöngye</v>
      </c>
      <c r="V237" s="190" t="b">
        <f>AND(F237&lt;&gt;"",H237&lt;&gt;"")</f>
        <v>0</v>
      </c>
      <c r="W237" s="189">
        <f>W236</f>
        <v>13</v>
      </c>
      <c r="X237" s="189" t="str">
        <f>E237</f>
        <v>HZSE Ludovika 1</v>
      </c>
      <c r="Y237" s="189" t="str">
        <f>I237</f>
        <v>Zrínyigyöngye</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45462</v>
      </c>
      <c r="AL237" s="196">
        <f>IF(OR(X237=Kedvenc!$C$43,Y237=Kedvenc!$C$43),W237,"")</f>
        <v>13</v>
      </c>
      <c r="AM237" s="197" t="str">
        <f>IF(AL237="","",U237)</f>
        <v>HZSE Ludovika 1Zrínyigyöngye</v>
      </c>
      <c r="BB237" s="261" t="str">
        <f t="shared" si="87"/>
        <v>4546219:45 – A pálya</v>
      </c>
      <c r="BC237" s="260">
        <f t="shared" si="88"/>
        <v>1</v>
      </c>
      <c r="BD237" s="472" t="str">
        <f t="shared" si="89"/>
        <v>HZSE Ludovika 1Zrínyigyöngye</v>
      </c>
      <c r="BE237" s="472" t="str">
        <f t="shared" si="90"/>
        <v>HZSE Ludovika 1</v>
      </c>
      <c r="BF237" s="472" t="str">
        <f t="shared" si="90"/>
        <v>Zrínyigyöngye</v>
      </c>
      <c r="BG237" s="260">
        <f t="shared" si="91"/>
        <v>13</v>
      </c>
      <c r="BH237" s="783"/>
    </row>
    <row r="238" spans="1:66" ht="14.25" customHeight="1">
      <c r="A238" s="938"/>
      <c r="C238" s="778">
        <v>45462</v>
      </c>
      <c r="D238" s="778" t="s">
        <v>412</v>
      </c>
      <c r="E238" s="244" t="s">
        <v>454</v>
      </c>
      <c r="F238" s="250"/>
      <c r="G238" s="179" t="s">
        <v>178</v>
      </c>
      <c r="H238" s="251"/>
      <c r="I238" s="245" t="s">
        <v>475</v>
      </c>
      <c r="J238" s="186"/>
      <c r="K238" s="247"/>
      <c r="L238" s="204"/>
      <c r="M238" s="205"/>
      <c r="N238" s="188"/>
      <c r="O238" s="154"/>
      <c r="U238" s="189" t="str">
        <f>X238&amp;Y238</f>
        <v>TurboFC HALY</v>
      </c>
      <c r="V238" s="190" t="b">
        <f>AND(F238&lt;&gt;"",H238&lt;&gt;"")</f>
        <v>0</v>
      </c>
      <c r="W238" s="189">
        <f>W237</f>
        <v>13</v>
      </c>
      <c r="X238" s="189" t="str">
        <f>E238</f>
        <v>Turbo</v>
      </c>
      <c r="Y238" s="189" t="str">
        <f>I238</f>
        <v>FC HALY</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45462</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4546219:45 – B pálya</v>
      </c>
      <c r="BC238" s="260">
        <f t="shared" si="88"/>
        <v>1</v>
      </c>
      <c r="BD238" s="472" t="str">
        <f t="shared" si="89"/>
        <v>TurboFC HALY</v>
      </c>
      <c r="BE238" s="472" t="str">
        <f t="shared" si="90"/>
        <v>Turbo</v>
      </c>
      <c r="BF238" s="472" t="str">
        <f t="shared" si="90"/>
        <v>FC HALY</v>
      </c>
      <c r="BG238" s="260">
        <f t="shared" si="91"/>
        <v>13</v>
      </c>
      <c r="BH238" s="783"/>
      <c r="BN238" s="224"/>
    </row>
    <row r="239" spans="1:66" ht="14.25" customHeight="1">
      <c r="A239" s="938"/>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38"/>
      <c r="D240" s="818" t="s">
        <v>23</v>
      </c>
      <c r="E240" s="817">
        <f>BI241</f>
        <v>45462</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38"/>
      <c r="C241" s="797">
        <v>0.79166666666666663</v>
      </c>
      <c r="D241" s="798" t="s">
        <v>21</v>
      </c>
      <c r="E241" s="799" t="str">
        <f t="shared" ref="E241:E246" si="92">IF(ISNA(BK242),"–",BK242&amp;". forduló:     "&amp;BL242&amp;"  v.  "&amp;BM242)</f>
        <v>13. forduló:     Vakana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45462</v>
      </c>
      <c r="BN241" s="224"/>
    </row>
    <row r="242" spans="1:66" ht="16.5" customHeight="1">
      <c r="A242" s="938"/>
      <c r="C242" s="804"/>
      <c r="D242" s="785" t="s">
        <v>22</v>
      </c>
      <c r="E242" s="781" t="str">
        <f t="shared" si="92"/>
        <v>13. forduló:     HZSE Ludovika 2  v.  MH BHD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45462</v>
      </c>
      <c r="BJ242" s="780" t="str">
        <f>$AW$71</f>
        <v>19:00 – A pálya</v>
      </c>
      <c r="BK242" s="780">
        <f>VLOOKUP(BI242&amp;BJ242,ASZ!$BB$43:$BG$470,6,FALSE)</f>
        <v>13</v>
      </c>
      <c r="BL242" s="472" t="str">
        <f>VLOOKUP(BI242&amp;BJ242,ASZ!$BB$43:$BG$470,4,FALSE)</f>
        <v>Vakana</v>
      </c>
      <c r="BM242" s="472" t="str">
        <f>VLOOKUP(BI242&amp;BJ242,ASZ!$BB$43:$BG$470,5,FALSE)</f>
        <v>ABÉ UNITED</v>
      </c>
      <c r="BN242" s="224"/>
    </row>
    <row r="243" spans="1:66" ht="16.5" customHeight="1">
      <c r="A243" s="938"/>
      <c r="C243" s="806">
        <v>0.82291666666666663</v>
      </c>
      <c r="D243" s="786" t="s">
        <v>21</v>
      </c>
      <c r="E243" s="787" t="str">
        <f t="shared" si="92"/>
        <v>13. forduló:     HZSE Ludovika 1  v.  Zrínyigyöngye</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45462</v>
      </c>
      <c r="BJ243" s="780" t="str">
        <f>$AW$72</f>
        <v>19:00 – B pálya</v>
      </c>
      <c r="BK243" s="780">
        <f>VLOOKUP(BI243&amp;BJ243,ASZ!$BB$43:$BG$470,6,FALSE)</f>
        <v>13</v>
      </c>
      <c r="BL243" s="472" t="str">
        <f>VLOOKUP(BI243&amp;BJ243,ASZ!$BB$43:$BG$470,4,FALSE)</f>
        <v>HZSE Ludovika 2</v>
      </c>
      <c r="BM243" s="472" t="str">
        <f>VLOOKUP(BI243&amp;BJ243,ASZ!$BB$43:$BG$470,5,FALSE)</f>
        <v>MH BHD</v>
      </c>
      <c r="BN243" s="224"/>
    </row>
    <row r="244" spans="1:66" ht="16.5" customHeight="1">
      <c r="A244" s="938"/>
      <c r="C244" s="808"/>
      <c r="D244" s="791" t="s">
        <v>22</v>
      </c>
      <c r="E244" s="784" t="str">
        <f t="shared" si="92"/>
        <v>13. forduló:     Turbo  v.  FC HALY</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45462</v>
      </c>
      <c r="BJ244" s="780" t="str">
        <f>$AW$73</f>
        <v>19:45 – A pálya</v>
      </c>
      <c r="BK244" s="780">
        <f>VLOOKUP(BI244&amp;BJ244,ASZ!$BB$43:$BG$470,6,FALSE)</f>
        <v>13</v>
      </c>
      <c r="BL244" s="472" t="str">
        <f>VLOOKUP(BI244&amp;BJ244,ASZ!$BB$43:$BG$470,4,FALSE)</f>
        <v>HZSE Ludovika 1</v>
      </c>
      <c r="BM244" s="472" t="str">
        <f>VLOOKUP(BI244&amp;BJ244,ASZ!$BB$43:$BG$470,5,FALSE)</f>
        <v>Zrínyigyöngye</v>
      </c>
      <c r="BN244" s="224"/>
    </row>
    <row r="245" spans="1:66" ht="16.5" customHeight="1">
      <c r="A245" s="938"/>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45462</v>
      </c>
      <c r="BJ245" s="780" t="str">
        <f>$AW$74</f>
        <v>19:45 – B pálya</v>
      </c>
      <c r="BK245" s="780">
        <f>VLOOKUP(BI245&amp;BJ245,ASZ!$BB$43:$BG$470,6,FALSE)</f>
        <v>13</v>
      </c>
      <c r="BL245" s="472" t="str">
        <f>VLOOKUP(BI245&amp;BJ245,ASZ!$BB$43:$BG$470,4,FALSE)</f>
        <v>Turbo</v>
      </c>
      <c r="BM245" s="472" t="str">
        <f>VLOOKUP(BI245&amp;BJ245,ASZ!$BB$43:$BG$470,5,FALSE)</f>
        <v>FC HALY</v>
      </c>
      <c r="BN245" s="224"/>
    </row>
    <row r="246" spans="1:66" ht="16.5" customHeight="1">
      <c r="A246" s="938"/>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45462</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38"/>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45462</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38"/>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38"/>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38"/>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38"/>
      <c r="C251" s="778">
        <v>45539</v>
      </c>
      <c r="D251" s="778" t="s">
        <v>408</v>
      </c>
      <c r="E251" s="244" t="s">
        <v>407</v>
      </c>
      <c r="F251" s="250"/>
      <c r="G251" s="179" t="s">
        <v>178</v>
      </c>
      <c r="H251" s="251"/>
      <c r="I251" s="245" t="s">
        <v>455</v>
      </c>
      <c r="J251" s="186"/>
      <c r="K251" s="246"/>
      <c r="L251" s="204"/>
      <c r="M251" s="205"/>
      <c r="N251" s="188"/>
      <c r="O251" s="154"/>
      <c r="P251" s="188"/>
      <c r="Q251" s="188"/>
      <c r="R251" s="188"/>
      <c r="S251" s="188"/>
      <c r="U251" s="189" t="str">
        <f>X251&amp;Y251</f>
        <v>ZrínyigyöngyeABÉ UNITED</v>
      </c>
      <c r="V251" s="190" t="b">
        <f>AND(F251&lt;&gt;"",H251&lt;&gt;"")</f>
        <v>0</v>
      </c>
      <c r="W251" s="189">
        <f>AB251</f>
        <v>14</v>
      </c>
      <c r="X251" s="189" t="str">
        <f>E251</f>
        <v>Zrínyigyöngye</v>
      </c>
      <c r="Y251" s="189" t="str">
        <f>I251</f>
        <v>ABÉ UNITED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45539</v>
      </c>
      <c r="AL251" s="196">
        <f>IF(OR(X251=Kedvenc!$C$43,Y251=Kedvenc!$C$43),W251,"")</f>
        <v>14</v>
      </c>
      <c r="AM251" s="197" t="str">
        <f>IF(AL251="","",U251)</f>
        <v>ZrínyigyöngyeABÉ UNITED</v>
      </c>
      <c r="AQ251" s="224"/>
      <c r="AR251" s="224"/>
      <c r="AS251" s="224"/>
      <c r="AT251" s="224"/>
      <c r="BB251" s="261" t="str">
        <f t="shared" ref="BB251:BB256" si="94">C251&amp;D251</f>
        <v>4553919:00 – A pálya</v>
      </c>
      <c r="BC251" s="260">
        <f t="shared" ref="BC251:BC256" si="95">COUNTIF($BB$43:$BB$470,BB251)</f>
        <v>1</v>
      </c>
      <c r="BD251" s="472" t="str">
        <f t="shared" ref="BD251:BD256" si="96">U251</f>
        <v>ZrínyigyöngyeABÉ UNITED</v>
      </c>
      <c r="BE251" s="472" t="str">
        <f t="shared" ref="BE251:BF256" si="97">X251</f>
        <v>Zrínyigyöngye</v>
      </c>
      <c r="BF251" s="472" t="str">
        <f t="shared" si="97"/>
        <v>ABÉ UNITED</v>
      </c>
      <c r="BG251" s="260">
        <f t="shared" ref="BG251:BG256" si="98">W251</f>
        <v>14</v>
      </c>
      <c r="BH251" s="783"/>
    </row>
    <row r="252" spans="1:66" ht="14.25" customHeight="1">
      <c r="A252" s="938"/>
      <c r="C252" s="778">
        <v>45539</v>
      </c>
      <c r="D252" s="778" t="s">
        <v>411</v>
      </c>
      <c r="E252" s="244" t="s">
        <v>20</v>
      </c>
      <c r="F252" s="250"/>
      <c r="G252" s="179" t="s">
        <v>178</v>
      </c>
      <c r="H252" s="251"/>
      <c r="I252" s="245" t="s">
        <v>473</v>
      </c>
      <c r="J252" s="186"/>
      <c r="K252" s="247"/>
      <c r="L252" s="204"/>
      <c r="M252" s="205"/>
      <c r="N252" s="188"/>
      <c r="O252" s="154"/>
      <c r="U252" s="189" t="str">
        <f>X252&amp;Y252</f>
        <v>MH BHDHZSE Ludovika 1</v>
      </c>
      <c r="V252" s="190" t="b">
        <f>AND(F252&lt;&gt;"",H252&lt;&gt;"")</f>
        <v>0</v>
      </c>
      <c r="W252" s="189">
        <f>W251</f>
        <v>14</v>
      </c>
      <c r="X252" s="189" t="str">
        <f>E252</f>
        <v>MH BHD</v>
      </c>
      <c r="Y252" s="189" t="str">
        <f>I252</f>
        <v>HZSE Ludovika 1</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45539</v>
      </c>
      <c r="AL252" s="196" t="str">
        <f>IF(OR(X252=Kedvenc!$C$43,Y252=Kedvenc!$C$43),W252,"")</f>
        <v/>
      </c>
      <c r="AM252" s="197" t="str">
        <f>IF(AL252="","",U252)</f>
        <v/>
      </c>
      <c r="BB252" s="261" t="str">
        <f t="shared" si="94"/>
        <v>4553919:00 – B pálya</v>
      </c>
      <c r="BC252" s="260">
        <f t="shared" si="95"/>
        <v>1</v>
      </c>
      <c r="BD252" s="472" t="str">
        <f t="shared" si="96"/>
        <v>MH BHDHZSE Ludovika 1</v>
      </c>
      <c r="BE252" s="472" t="str">
        <f t="shared" si="97"/>
        <v>MH BHD</v>
      </c>
      <c r="BF252" s="472" t="str">
        <f t="shared" si="97"/>
        <v>HZSE Ludovika 1</v>
      </c>
      <c r="BG252" s="260">
        <f t="shared" si="98"/>
        <v>14</v>
      </c>
      <c r="BH252" s="783"/>
    </row>
    <row r="253" spans="1:66" ht="14.25" customHeight="1">
      <c r="A253" s="938"/>
      <c r="C253" s="778">
        <v>45539</v>
      </c>
      <c r="D253" s="778" t="s">
        <v>409</v>
      </c>
      <c r="E253" s="244" t="s">
        <v>406</v>
      </c>
      <c r="F253" s="250"/>
      <c r="G253" s="179" t="s">
        <v>178</v>
      </c>
      <c r="H253" s="251"/>
      <c r="I253" s="245" t="s">
        <v>454</v>
      </c>
      <c r="J253" s="186"/>
      <c r="K253" s="247"/>
      <c r="L253" s="204"/>
      <c r="M253" s="205"/>
      <c r="N253" s="188"/>
      <c r="O253" s="154"/>
      <c r="U253" s="189" t="str">
        <f>X253&amp;Y253</f>
        <v>VakanaTurbo</v>
      </c>
      <c r="V253" s="190" t="b">
        <f>AND(F253&lt;&gt;"",H253&lt;&gt;"")</f>
        <v>0</v>
      </c>
      <c r="W253" s="189">
        <f>W252</f>
        <v>14</v>
      </c>
      <c r="X253" s="189" t="str">
        <f>E253</f>
        <v>Vakana</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45539</v>
      </c>
      <c r="AL253" s="196" t="str">
        <f>IF(OR(X253=Kedvenc!$C$43,Y253=Kedvenc!$C$43),W253,"")</f>
        <v/>
      </c>
      <c r="AM253" s="197" t="str">
        <f>IF(AL253="","",U253)</f>
        <v/>
      </c>
      <c r="BB253" s="261" t="str">
        <f t="shared" si="94"/>
        <v>4553919:45 – A pálya</v>
      </c>
      <c r="BC253" s="260">
        <f t="shared" si="95"/>
        <v>1</v>
      </c>
      <c r="BD253" s="472" t="str">
        <f t="shared" si="96"/>
        <v>VakanaTurbo</v>
      </c>
      <c r="BE253" s="472" t="str">
        <f t="shared" si="97"/>
        <v>Vakana</v>
      </c>
      <c r="BF253" s="472" t="str">
        <f t="shared" si="97"/>
        <v>Turbo</v>
      </c>
      <c r="BG253" s="260">
        <f t="shared" si="98"/>
        <v>14</v>
      </c>
      <c r="BH253" s="783"/>
    </row>
    <row r="254" spans="1:66" ht="14.25" customHeight="1">
      <c r="A254" s="938"/>
      <c r="C254" s="778">
        <v>45539</v>
      </c>
      <c r="D254" s="778" t="s">
        <v>412</v>
      </c>
      <c r="E254" s="244" t="s">
        <v>475</v>
      </c>
      <c r="F254" s="250"/>
      <c r="G254" s="179" t="s">
        <v>178</v>
      </c>
      <c r="H254" s="251"/>
      <c r="I254" s="245" t="s">
        <v>474</v>
      </c>
      <c r="J254" s="186"/>
      <c r="K254" s="247"/>
      <c r="L254" s="204"/>
      <c r="M254" s="205"/>
      <c r="N254" s="188"/>
      <c r="O254" s="154"/>
      <c r="U254" s="189" t="str">
        <f>X254&amp;Y254</f>
        <v>FC HALYHZSE Ludovika 2</v>
      </c>
      <c r="V254" s="190" t="b">
        <f>AND(F254&lt;&gt;"",H254&lt;&gt;"")</f>
        <v>0</v>
      </c>
      <c r="W254" s="189">
        <f>W253</f>
        <v>14</v>
      </c>
      <c r="X254" s="189" t="str">
        <f>E254</f>
        <v>FC HALY</v>
      </c>
      <c r="Y254" s="189" t="str">
        <f>I254</f>
        <v>HZSE Ludovika 2</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45539</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4553919:45 – B pálya</v>
      </c>
      <c r="BC254" s="260">
        <f t="shared" si="95"/>
        <v>1</v>
      </c>
      <c r="BD254" s="472" t="str">
        <f t="shared" si="96"/>
        <v>FC HALYHZSE Ludovika 2</v>
      </c>
      <c r="BE254" s="472" t="str">
        <f t="shared" si="97"/>
        <v>FC HALY</v>
      </c>
      <c r="BF254" s="472" t="str">
        <f t="shared" si="97"/>
        <v>HZSE Ludovika 2</v>
      </c>
      <c r="BG254" s="260">
        <f t="shared" si="98"/>
        <v>14</v>
      </c>
      <c r="BH254" s="783"/>
      <c r="BN254" s="224"/>
    </row>
    <row r="255" spans="1:66" ht="14.25" customHeight="1">
      <c r="A255" s="938"/>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38"/>
      <c r="D256" s="818" t="s">
        <v>23</v>
      </c>
      <c r="E256" s="817">
        <f>BI257</f>
        <v>45539</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38"/>
      <c r="C257" s="797">
        <v>0.79166666666666663</v>
      </c>
      <c r="D257" s="798" t="s">
        <v>21</v>
      </c>
      <c r="E257" s="799" t="str">
        <f t="shared" ref="E257:E262" si="99">IF(ISNA(BK258),"–",BK258&amp;". forduló:     "&amp;BL258&amp;"  v.  "&amp;BM258)</f>
        <v>14. forduló:     Zrínyigyöngye  v.  ABÉ UNITED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45539</v>
      </c>
      <c r="BN257" s="224"/>
    </row>
    <row r="258" spans="1:66" ht="16.5" customHeight="1">
      <c r="A258" s="938"/>
      <c r="C258" s="804"/>
      <c r="D258" s="785" t="s">
        <v>22</v>
      </c>
      <c r="E258" s="781" t="str">
        <f t="shared" si="99"/>
        <v>14. forduló:     MH BHD  v.  HZSE Ludovika 1</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45539</v>
      </c>
      <c r="BJ258" s="780" t="str">
        <f>$AW$71</f>
        <v>19:00 – A pálya</v>
      </c>
      <c r="BK258" s="780">
        <f>VLOOKUP(BI258&amp;BJ258,ASZ!$BB$43:$BG$470,6,FALSE)</f>
        <v>14</v>
      </c>
      <c r="BL258" s="472" t="str">
        <f>VLOOKUP(BI258&amp;BJ258,ASZ!$BB$43:$BG$470,4,FALSE)</f>
        <v>Zrínyigyöngye</v>
      </c>
      <c r="BM258" s="472" t="str">
        <f>VLOOKUP(BI258&amp;BJ258,ASZ!$BB$43:$BG$470,5,FALSE)</f>
        <v>ABÉ UNITED</v>
      </c>
      <c r="BN258" s="224"/>
    </row>
    <row r="259" spans="1:66" ht="16.5" customHeight="1">
      <c r="A259" s="938"/>
      <c r="C259" s="806">
        <v>0.82291666666666663</v>
      </c>
      <c r="D259" s="786" t="s">
        <v>21</v>
      </c>
      <c r="E259" s="787" t="str">
        <f t="shared" si="99"/>
        <v>14. forduló:     Vakana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45539</v>
      </c>
      <c r="BJ259" s="780" t="str">
        <f>$AW$72</f>
        <v>19:00 – B pálya</v>
      </c>
      <c r="BK259" s="780">
        <f>VLOOKUP(BI259&amp;BJ259,ASZ!$BB$43:$BG$470,6,FALSE)</f>
        <v>14</v>
      </c>
      <c r="BL259" s="472" t="str">
        <f>VLOOKUP(BI259&amp;BJ259,ASZ!$BB$43:$BG$470,4,FALSE)</f>
        <v>MH BHD</v>
      </c>
      <c r="BM259" s="472" t="str">
        <f>VLOOKUP(BI259&amp;BJ259,ASZ!$BB$43:$BG$470,5,FALSE)</f>
        <v>HZSE Ludovika 1</v>
      </c>
      <c r="BN259" s="224"/>
    </row>
    <row r="260" spans="1:66" ht="16.5" customHeight="1">
      <c r="A260" s="938"/>
      <c r="C260" s="808"/>
      <c r="D260" s="791" t="s">
        <v>22</v>
      </c>
      <c r="E260" s="784" t="str">
        <f t="shared" si="99"/>
        <v>14. forduló:     FC HALY  v.  HZSE Ludovika 2</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45539</v>
      </c>
      <c r="BJ260" s="780" t="str">
        <f>$AW$73</f>
        <v>19:45 – A pálya</v>
      </c>
      <c r="BK260" s="780">
        <f>VLOOKUP(BI260&amp;BJ260,ASZ!$BB$43:$BG$470,6,FALSE)</f>
        <v>14</v>
      </c>
      <c r="BL260" s="472" t="str">
        <f>VLOOKUP(BI260&amp;BJ260,ASZ!$BB$43:$BG$470,4,FALSE)</f>
        <v>Vakana</v>
      </c>
      <c r="BM260" s="472" t="str">
        <f>VLOOKUP(BI260&amp;BJ260,ASZ!$BB$43:$BG$470,5,FALSE)</f>
        <v>Turbo</v>
      </c>
      <c r="BN260" s="224"/>
    </row>
    <row r="261" spans="1:66" ht="16.5" customHeight="1">
      <c r="A261" s="938"/>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45539</v>
      </c>
      <c r="BJ261" s="780" t="str">
        <f>$AW$74</f>
        <v>19:45 – B pálya</v>
      </c>
      <c r="BK261" s="780">
        <f>VLOOKUP(BI261&amp;BJ261,ASZ!$BB$43:$BG$470,6,FALSE)</f>
        <v>14</v>
      </c>
      <c r="BL261" s="472" t="str">
        <f>VLOOKUP(BI261&amp;BJ261,ASZ!$BB$43:$BG$470,4,FALSE)</f>
        <v>FC HALY</v>
      </c>
      <c r="BM261" s="472" t="str">
        <f>VLOOKUP(BI261&amp;BJ261,ASZ!$BB$43:$BG$470,5,FALSE)</f>
        <v>HZSE Ludovika 2</v>
      </c>
      <c r="BN261" s="224"/>
    </row>
    <row r="262" spans="1:66" ht="16.5" customHeight="1">
      <c r="A262" s="938"/>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45539</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38"/>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45539</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38"/>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38"/>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38"/>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38"/>
      <c r="C267" s="778">
        <v>45546</v>
      </c>
      <c r="D267" s="778" t="s">
        <v>408</v>
      </c>
      <c r="E267" s="244" t="s">
        <v>473</v>
      </c>
      <c r="F267" s="250"/>
      <c r="G267" s="179" t="s">
        <v>178</v>
      </c>
      <c r="H267" s="251"/>
      <c r="I267" s="245" t="s">
        <v>474</v>
      </c>
      <c r="J267" s="186"/>
      <c r="K267" s="246"/>
      <c r="L267" s="204"/>
      <c r="M267" s="205"/>
      <c r="N267" s="188"/>
      <c r="O267" s="154"/>
      <c r="P267" s="188"/>
      <c r="Q267" s="188"/>
      <c r="R267" s="188"/>
      <c r="S267" s="188"/>
      <c r="U267" s="820" t="str">
        <f>"ooo"&amp;X267&amp;Y267</f>
        <v>oooHZSE Ludovika 1HZSE Ludovika 2</v>
      </c>
      <c r="V267" s="190" t="b">
        <f>AND(F267&lt;&gt;"",H267&lt;&gt;"")</f>
        <v>0</v>
      </c>
      <c r="W267" s="189">
        <f>AB267</f>
        <v>15</v>
      </c>
      <c r="X267" s="189" t="str">
        <f>E267</f>
        <v>HZSE Ludovika 1</v>
      </c>
      <c r="Y267" s="189" t="str">
        <f>I267</f>
        <v>HZSE Ludovika 2</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45546</v>
      </c>
      <c r="AL267" s="196" t="str">
        <f>IF(OR(X267=Kedvenc!$C$43,Y267=Kedvenc!$C$43),W267,"")</f>
        <v/>
      </c>
      <c r="AM267" s="197" t="str">
        <f>IF(AL267="","",U267)</f>
        <v/>
      </c>
      <c r="AQ267" s="224"/>
      <c r="AR267" s="224"/>
      <c r="AS267" s="224"/>
      <c r="AT267" s="224"/>
      <c r="BB267" s="261" t="str">
        <f t="shared" ref="BB267:BB272" si="101">C267&amp;D267</f>
        <v>4554619:00 – A pálya</v>
      </c>
      <c r="BC267" s="260">
        <f t="shared" ref="BC267:BC272" si="102">COUNTIF($BB$43:$BB$470,BB267)</f>
        <v>1</v>
      </c>
      <c r="BD267" s="472" t="str">
        <f t="shared" ref="BD267:BD272" si="103">U267</f>
        <v>oooHZSE Ludovika 1HZSE Ludovika 2</v>
      </c>
      <c r="BE267" s="472" t="str">
        <f t="shared" ref="BE267:BF272" si="104">X267</f>
        <v>HZSE Ludovika 1</v>
      </c>
      <c r="BF267" s="472" t="str">
        <f t="shared" si="104"/>
        <v>HZSE Ludovika 2</v>
      </c>
      <c r="BG267" s="260">
        <f t="shared" ref="BG267:BG272" si="105">W267</f>
        <v>15</v>
      </c>
      <c r="BH267" s="783"/>
    </row>
    <row r="268" spans="1:66" ht="14.25" customHeight="1">
      <c r="A268" s="938"/>
      <c r="C268" s="778">
        <v>45546</v>
      </c>
      <c r="D268" s="778" t="s">
        <v>411</v>
      </c>
      <c r="E268" s="244" t="s">
        <v>475</v>
      </c>
      <c r="F268" s="250"/>
      <c r="G268" s="179" t="s">
        <v>178</v>
      </c>
      <c r="H268" s="251"/>
      <c r="I268" s="245" t="s">
        <v>406</v>
      </c>
      <c r="J268" s="186"/>
      <c r="K268" s="247"/>
      <c r="L268" s="204"/>
      <c r="M268" s="205"/>
      <c r="N268" s="188"/>
      <c r="O268" s="154"/>
      <c r="U268" s="820" t="str">
        <f>"ooo"&amp;X268&amp;Y268</f>
        <v>oooFC HALYVakana</v>
      </c>
      <c r="V268" s="190" t="b">
        <f>AND(F268&lt;&gt;"",H268&lt;&gt;"")</f>
        <v>0</v>
      </c>
      <c r="W268" s="189">
        <f>W267</f>
        <v>15</v>
      </c>
      <c r="X268" s="189" t="str">
        <f>E268</f>
        <v>FC HALY</v>
      </c>
      <c r="Y268" s="189" t="str">
        <f>I268</f>
        <v>Vakana</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45546</v>
      </c>
      <c r="AL268" s="196" t="str">
        <f>IF(OR(X268=Kedvenc!$C$43,Y268=Kedvenc!$C$43),W268,"")</f>
        <v/>
      </c>
      <c r="AM268" s="197" t="str">
        <f>IF(AL268="","",U268)</f>
        <v/>
      </c>
      <c r="BB268" s="261" t="str">
        <f t="shared" si="101"/>
        <v>4554619:00 – B pálya</v>
      </c>
      <c r="BC268" s="260">
        <f t="shared" si="102"/>
        <v>1</v>
      </c>
      <c r="BD268" s="472" t="str">
        <f t="shared" si="103"/>
        <v>oooFC HALYVakana</v>
      </c>
      <c r="BE268" s="472" t="str">
        <f t="shared" si="104"/>
        <v>FC HALY</v>
      </c>
      <c r="BF268" s="472" t="str">
        <f t="shared" si="104"/>
        <v>Vakana</v>
      </c>
      <c r="BG268" s="260">
        <f t="shared" si="105"/>
        <v>15</v>
      </c>
      <c r="BH268" s="783"/>
    </row>
    <row r="269" spans="1:66" ht="14.25" customHeight="1">
      <c r="A269" s="938"/>
      <c r="C269" s="778">
        <v>45546</v>
      </c>
      <c r="D269" s="778" t="s">
        <v>409</v>
      </c>
      <c r="E269" s="244" t="s">
        <v>454</v>
      </c>
      <c r="F269" s="250"/>
      <c r="G269" s="179" t="s">
        <v>178</v>
      </c>
      <c r="H269" s="251"/>
      <c r="I269" s="245" t="s">
        <v>455</v>
      </c>
      <c r="J269" s="186"/>
      <c r="K269" s="247"/>
      <c r="L269" s="204"/>
      <c r="M269" s="205"/>
      <c r="N269" s="188"/>
      <c r="O269" s="154"/>
      <c r="U269" s="820" t="str">
        <f>"ooo"&amp;X269&amp;Y269</f>
        <v>oooTurboABÉ UNITED</v>
      </c>
      <c r="V269" s="190" t="b">
        <f>AND(F269&lt;&gt;"",H269&lt;&gt;"")</f>
        <v>0</v>
      </c>
      <c r="W269" s="189">
        <f>W268</f>
        <v>15</v>
      </c>
      <c r="X269" s="189" t="str">
        <f>E269</f>
        <v>Turbo</v>
      </c>
      <c r="Y269" s="189" t="str">
        <f>I269</f>
        <v>ABÉ UNITED</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45546</v>
      </c>
      <c r="AL269" s="196" t="str">
        <f>IF(OR(X269=Kedvenc!$C$43,Y269=Kedvenc!$C$43),W269,"")</f>
        <v/>
      </c>
      <c r="AM269" s="197" t="str">
        <f>IF(AL269="","",U269)</f>
        <v/>
      </c>
      <c r="BB269" s="261" t="str">
        <f t="shared" si="101"/>
        <v>4554619:45 – A pálya</v>
      </c>
      <c r="BC269" s="260">
        <f t="shared" si="102"/>
        <v>1</v>
      </c>
      <c r="BD269" s="472" t="str">
        <f t="shared" si="103"/>
        <v>oooTurboABÉ UNITED</v>
      </c>
      <c r="BE269" s="472" t="str">
        <f t="shared" si="104"/>
        <v>Turbo</v>
      </c>
      <c r="BF269" s="472" t="str">
        <f t="shared" si="104"/>
        <v>ABÉ UNITED</v>
      </c>
      <c r="BG269" s="260">
        <f t="shared" si="105"/>
        <v>15</v>
      </c>
      <c r="BH269" s="783"/>
    </row>
    <row r="270" spans="1:66" ht="14.25" customHeight="1">
      <c r="A270" s="938"/>
      <c r="C270" s="778">
        <v>45546</v>
      </c>
      <c r="D270" s="778" t="s">
        <v>412</v>
      </c>
      <c r="E270" s="244" t="s">
        <v>407</v>
      </c>
      <c r="F270" s="250"/>
      <c r="G270" s="179" t="s">
        <v>178</v>
      </c>
      <c r="H270" s="251"/>
      <c r="I270" s="245" t="s">
        <v>20</v>
      </c>
      <c r="J270" s="186"/>
      <c r="K270" s="247"/>
      <c r="L270" s="204"/>
      <c r="M270" s="205"/>
      <c r="N270" s="188"/>
      <c r="O270" s="154"/>
      <c r="U270" s="820" t="str">
        <f>"ooo"&amp;X270&amp;Y270</f>
        <v>oooZrínyigyöngyeMH BHD</v>
      </c>
      <c r="V270" s="190" t="b">
        <f>AND(F270&lt;&gt;"",H270&lt;&gt;"")</f>
        <v>0</v>
      </c>
      <c r="W270" s="189">
        <f>W269</f>
        <v>15</v>
      </c>
      <c r="X270" s="189" t="str">
        <f>E270</f>
        <v>Zrínyigyöngye</v>
      </c>
      <c r="Y270" s="189" t="str">
        <f>I270</f>
        <v>MH BHD</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45546</v>
      </c>
      <c r="AL270" s="196">
        <f>IF(OR(X270=Kedvenc!$C$43,Y270=Kedvenc!$C$43),W270,"")</f>
        <v>15</v>
      </c>
      <c r="AM270" s="197" t="str">
        <f>IF(AL270="","",U270)</f>
        <v>oooZrínyigyöngyeMH BHD</v>
      </c>
      <c r="AP270" s="224"/>
      <c r="AQ270" s="224"/>
      <c r="AR270" s="224"/>
      <c r="AS270" s="224"/>
      <c r="AT270" s="224"/>
      <c r="AU270" s="224"/>
      <c r="AV270" s="224"/>
      <c r="AW270" s="224"/>
      <c r="AX270" s="224"/>
      <c r="AY270" s="224"/>
      <c r="BA270" s="224"/>
      <c r="BB270" s="261" t="str">
        <f t="shared" si="101"/>
        <v>4554619:45 – B pálya</v>
      </c>
      <c r="BC270" s="260">
        <f t="shared" si="102"/>
        <v>1</v>
      </c>
      <c r="BD270" s="472" t="str">
        <f t="shared" si="103"/>
        <v>oooZrínyigyöngyeMH BHD</v>
      </c>
      <c r="BE270" s="472" t="str">
        <f t="shared" si="104"/>
        <v>Zrínyigyöngye</v>
      </c>
      <c r="BF270" s="472" t="str">
        <f t="shared" si="104"/>
        <v>MH BHD</v>
      </c>
      <c r="BG270" s="260">
        <f t="shared" si="105"/>
        <v>15</v>
      </c>
      <c r="BH270" s="783"/>
      <c r="BN270" s="224"/>
    </row>
    <row r="271" spans="1:66" ht="14.25" customHeight="1">
      <c r="A271" s="938"/>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38"/>
      <c r="D272" s="818" t="s">
        <v>23</v>
      </c>
      <c r="E272" s="817">
        <f>BI273</f>
        <v>45546</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38"/>
      <c r="C273" s="797">
        <v>0.79166666666666663</v>
      </c>
      <c r="D273" s="798" t="s">
        <v>21</v>
      </c>
      <c r="E273" s="799" t="str">
        <f t="shared" ref="E273:E278" si="106">IF(ISNA(BK274),"–",BK274&amp;". forduló:     "&amp;BL274&amp;"  v.  "&amp;BM274)</f>
        <v>15. forduló:     HZSE Ludovika 1  v.  HZSE Ludovika 2</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45546</v>
      </c>
      <c r="BN273" s="224"/>
    </row>
    <row r="274" spans="1:66" ht="16.5" customHeight="1">
      <c r="A274" s="938"/>
      <c r="C274" s="804"/>
      <c r="D274" s="785" t="s">
        <v>22</v>
      </c>
      <c r="E274" s="781" t="str">
        <f t="shared" si="106"/>
        <v>15. forduló:     FC HALY  v.  Vakana</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45546</v>
      </c>
      <c r="BJ274" s="780" t="str">
        <f>$AW$71</f>
        <v>19:00 – A pálya</v>
      </c>
      <c r="BK274" s="780">
        <f>VLOOKUP(BI274&amp;BJ274,ASZ!$BB$43:$BG$470,6,FALSE)</f>
        <v>15</v>
      </c>
      <c r="BL274" s="472" t="str">
        <f>VLOOKUP(BI274&amp;BJ274,ASZ!$BB$43:$BG$470,4,FALSE)</f>
        <v>HZSE Ludovika 1</v>
      </c>
      <c r="BM274" s="472" t="str">
        <f>VLOOKUP(BI274&amp;BJ274,ASZ!$BB$43:$BG$470,5,FALSE)</f>
        <v>HZSE Ludovika 2</v>
      </c>
      <c r="BN274" s="224"/>
    </row>
    <row r="275" spans="1:66" ht="16.5" customHeight="1">
      <c r="A275" s="938"/>
      <c r="C275" s="806">
        <v>0.82291666666666663</v>
      </c>
      <c r="D275" s="786" t="s">
        <v>21</v>
      </c>
      <c r="E275" s="787" t="str">
        <f t="shared" si="106"/>
        <v>15. forduló:     Turbo  v.  ABÉ UNITED</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45546</v>
      </c>
      <c r="BJ275" s="780" t="str">
        <f>$AW$72</f>
        <v>19:00 – B pálya</v>
      </c>
      <c r="BK275" s="780">
        <f>VLOOKUP(BI275&amp;BJ275,ASZ!$BB$43:$BG$470,6,FALSE)</f>
        <v>15</v>
      </c>
      <c r="BL275" s="472" t="str">
        <f>VLOOKUP(BI275&amp;BJ275,ASZ!$BB$43:$BG$470,4,FALSE)</f>
        <v>FC HALY</v>
      </c>
      <c r="BM275" s="472" t="str">
        <f>VLOOKUP(BI275&amp;BJ275,ASZ!$BB$43:$BG$470,5,FALSE)</f>
        <v>Vakana</v>
      </c>
      <c r="BN275" s="224"/>
    </row>
    <row r="276" spans="1:66" ht="16.5" customHeight="1">
      <c r="A276" s="938"/>
      <c r="C276" s="808"/>
      <c r="D276" s="791" t="s">
        <v>22</v>
      </c>
      <c r="E276" s="784" t="str">
        <f t="shared" si="106"/>
        <v>15. forduló:     Zrínyigyöngye  v.  MH BHD</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45546</v>
      </c>
      <c r="BJ276" s="780" t="str">
        <f>$AW$73</f>
        <v>19:45 – A pálya</v>
      </c>
      <c r="BK276" s="780">
        <f>VLOOKUP(BI276&amp;BJ276,ASZ!$BB$43:$BG$470,6,FALSE)</f>
        <v>15</v>
      </c>
      <c r="BL276" s="472" t="str">
        <f>VLOOKUP(BI276&amp;BJ276,ASZ!$BB$43:$BG$470,4,FALSE)</f>
        <v>Turbo</v>
      </c>
      <c r="BM276" s="472" t="str">
        <f>VLOOKUP(BI276&amp;BJ276,ASZ!$BB$43:$BG$470,5,FALSE)</f>
        <v>ABÉ UNITED</v>
      </c>
      <c r="BN276" s="224"/>
    </row>
    <row r="277" spans="1:66" ht="16.5" customHeight="1">
      <c r="A277" s="938"/>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45546</v>
      </c>
      <c r="BJ277" s="780" t="str">
        <f>$AW$74</f>
        <v>19:45 – B pálya</v>
      </c>
      <c r="BK277" s="780">
        <f>VLOOKUP(BI277&amp;BJ277,ASZ!$BB$43:$BG$470,6,FALSE)</f>
        <v>15</v>
      </c>
      <c r="BL277" s="472" t="str">
        <f>VLOOKUP(BI277&amp;BJ277,ASZ!$BB$43:$BG$470,4,FALSE)</f>
        <v>Zrínyigyöngye</v>
      </c>
      <c r="BM277" s="472" t="str">
        <f>VLOOKUP(BI277&amp;BJ277,ASZ!$BB$43:$BG$470,5,FALSE)</f>
        <v>MH BHD</v>
      </c>
      <c r="BN277" s="224"/>
    </row>
    <row r="278" spans="1:66" ht="16.5" customHeight="1">
      <c r="A278" s="938"/>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45546</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38"/>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45546</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38"/>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38"/>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38"/>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38"/>
      <c r="C283" s="778">
        <v>45553</v>
      </c>
      <c r="D283" s="778" t="s">
        <v>408</v>
      </c>
      <c r="E283" s="244" t="s">
        <v>474</v>
      </c>
      <c r="F283" s="250"/>
      <c r="G283" s="179" t="s">
        <v>178</v>
      </c>
      <c r="H283" s="251"/>
      <c r="I283" s="245" t="s">
        <v>455</v>
      </c>
      <c r="J283" s="186"/>
      <c r="K283" s="246"/>
      <c r="L283" s="204"/>
      <c r="M283" s="205"/>
      <c r="N283" s="188"/>
      <c r="O283" s="154"/>
      <c r="P283" s="188"/>
      <c r="Q283" s="188"/>
      <c r="R283" s="188"/>
      <c r="S283" s="188"/>
      <c r="U283" s="820" t="str">
        <f>"ooo"&amp;X283&amp;Y283</f>
        <v>oooHZSE Ludovika 2ABÉ UNITED</v>
      </c>
      <c r="V283" s="190" t="b">
        <f>AND(F283&lt;&gt;"",H283&lt;&gt;"")</f>
        <v>0</v>
      </c>
      <c r="W283" s="189">
        <f>AB283</f>
        <v>16</v>
      </c>
      <c r="X283" s="189" t="str">
        <f>E283</f>
        <v>HZSE Ludovika 2</v>
      </c>
      <c r="Y283" s="189" t="str">
        <f>I283</f>
        <v>ABÉ UNITED</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45553</v>
      </c>
      <c r="AL283" s="196" t="str">
        <f>IF(OR(X283=Kedvenc!$C$43,Y283=Kedvenc!$C$43),W283,"")</f>
        <v/>
      </c>
      <c r="AM283" s="197" t="str">
        <f>IF(AL283="","",U283)</f>
        <v/>
      </c>
      <c r="AQ283" s="224"/>
      <c r="AR283" s="224"/>
      <c r="AS283" s="224"/>
      <c r="AT283" s="224"/>
      <c r="BB283" s="261" t="str">
        <f t="shared" ref="BB283:BB288" si="108">C283&amp;D283</f>
        <v>4555319:00 – A pálya</v>
      </c>
      <c r="BC283" s="260">
        <f t="shared" ref="BC283:BC288" si="109">COUNTIF($BB$43:$BB$470,BB283)</f>
        <v>1</v>
      </c>
      <c r="BD283" s="472" t="str">
        <f t="shared" ref="BD283:BD288" si="110">U283</f>
        <v>oooHZSE Ludovika 2ABÉ UNITED</v>
      </c>
      <c r="BE283" s="472" t="str">
        <f t="shared" ref="BE283:BF288" si="111">X283</f>
        <v>HZSE Ludovika 2</v>
      </c>
      <c r="BF283" s="472" t="str">
        <f t="shared" si="111"/>
        <v>ABÉ UNITED</v>
      </c>
      <c r="BG283" s="260">
        <f t="shared" ref="BG283:BG288" si="112">W283</f>
        <v>16</v>
      </c>
      <c r="BH283" s="783"/>
    </row>
    <row r="284" spans="1:66" ht="14.25" customHeight="1">
      <c r="A284" s="938"/>
      <c r="C284" s="778">
        <v>45553</v>
      </c>
      <c r="D284" s="778" t="s">
        <v>411</v>
      </c>
      <c r="E284" s="244" t="s">
        <v>406</v>
      </c>
      <c r="F284" s="250"/>
      <c r="G284" s="179" t="s">
        <v>178</v>
      </c>
      <c r="H284" s="251"/>
      <c r="I284" s="245" t="s">
        <v>20</v>
      </c>
      <c r="J284" s="186"/>
      <c r="K284" s="247"/>
      <c r="L284" s="204"/>
      <c r="M284" s="205"/>
      <c r="N284" s="188"/>
      <c r="O284" s="154"/>
      <c r="U284" s="820" t="str">
        <f>"ooo"&amp;X284&amp;Y284</f>
        <v>oooVakanaMH BHD</v>
      </c>
      <c r="V284" s="190" t="b">
        <f>AND(F284&lt;&gt;"",H284&lt;&gt;"")</f>
        <v>0</v>
      </c>
      <c r="W284" s="189">
        <f>W283</f>
        <v>16</v>
      </c>
      <c r="X284" s="189" t="str">
        <f>E284</f>
        <v>Vakana</v>
      </c>
      <c r="Y284" s="189" t="str">
        <f>I284</f>
        <v>MH BHD</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45553</v>
      </c>
      <c r="AL284" s="196" t="str">
        <f>IF(OR(X284=Kedvenc!$C$43,Y284=Kedvenc!$C$43),W284,"")</f>
        <v/>
      </c>
      <c r="AM284" s="197" t="str">
        <f>IF(AL284="","",U284)</f>
        <v/>
      </c>
      <c r="BB284" s="261" t="str">
        <f t="shared" si="108"/>
        <v>4555319:00 – B pálya</v>
      </c>
      <c r="BC284" s="260">
        <f t="shared" si="109"/>
        <v>1</v>
      </c>
      <c r="BD284" s="472" t="str">
        <f t="shared" si="110"/>
        <v>oooVakanaMH BHD</v>
      </c>
      <c r="BE284" s="472" t="str">
        <f t="shared" si="111"/>
        <v>Vakana</v>
      </c>
      <c r="BF284" s="472" t="str">
        <f t="shared" si="111"/>
        <v>MH BHD</v>
      </c>
      <c r="BG284" s="260">
        <f t="shared" si="112"/>
        <v>16</v>
      </c>
      <c r="BH284" s="783"/>
    </row>
    <row r="285" spans="1:66" ht="14.25" customHeight="1">
      <c r="A285" s="938"/>
      <c r="C285" s="778">
        <v>45553</v>
      </c>
      <c r="D285" s="778" t="s">
        <v>409</v>
      </c>
      <c r="E285" s="244" t="s">
        <v>473</v>
      </c>
      <c r="F285" s="250"/>
      <c r="G285" s="179" t="s">
        <v>178</v>
      </c>
      <c r="H285" s="251"/>
      <c r="I285" s="245" t="s">
        <v>454</v>
      </c>
      <c r="J285" s="186"/>
      <c r="K285" s="247"/>
      <c r="L285" s="204"/>
      <c r="M285" s="205"/>
      <c r="N285" s="188"/>
      <c r="O285" s="154"/>
      <c r="U285" s="820" t="str">
        <f>"ooo"&amp;X285&amp;Y285</f>
        <v>oooHZSE Ludovika 1Turbo</v>
      </c>
      <c r="V285" s="190" t="b">
        <f>AND(F285&lt;&gt;"",H285&lt;&gt;"")</f>
        <v>0</v>
      </c>
      <c r="W285" s="189">
        <f>W284</f>
        <v>16</v>
      </c>
      <c r="X285" s="189" t="str">
        <f>E285</f>
        <v>HZSE Ludovika 1</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45553</v>
      </c>
      <c r="AL285" s="196" t="str">
        <f>IF(OR(X285=Kedvenc!$C$43,Y285=Kedvenc!$C$43),W285,"")</f>
        <v/>
      </c>
      <c r="AM285" s="197" t="str">
        <f>IF(AL285="","",U285)</f>
        <v/>
      </c>
      <c r="BB285" s="261" t="str">
        <f t="shared" si="108"/>
        <v>4555319:45 – A pálya</v>
      </c>
      <c r="BC285" s="260">
        <f t="shared" si="109"/>
        <v>1</v>
      </c>
      <c r="BD285" s="472" t="str">
        <f t="shared" si="110"/>
        <v>oooHZSE Ludovika 1Turbo</v>
      </c>
      <c r="BE285" s="472" t="str">
        <f t="shared" si="111"/>
        <v>HZSE Ludovika 1</v>
      </c>
      <c r="BF285" s="472" t="str">
        <f t="shared" si="111"/>
        <v>Turbo</v>
      </c>
      <c r="BG285" s="260">
        <f t="shared" si="112"/>
        <v>16</v>
      </c>
      <c r="BH285" s="783"/>
    </row>
    <row r="286" spans="1:66" ht="14.25" customHeight="1">
      <c r="A286" s="938"/>
      <c r="C286" s="778">
        <v>45553</v>
      </c>
      <c r="D286" s="778" t="s">
        <v>412</v>
      </c>
      <c r="E286" s="244" t="s">
        <v>475</v>
      </c>
      <c r="F286" s="250"/>
      <c r="G286" s="179" t="s">
        <v>178</v>
      </c>
      <c r="H286" s="251"/>
      <c r="I286" s="245" t="s">
        <v>407</v>
      </c>
      <c r="J286" s="186"/>
      <c r="K286" s="247"/>
      <c r="L286" s="204"/>
      <c r="M286" s="205"/>
      <c r="N286" s="188"/>
      <c r="O286" s="154"/>
      <c r="U286" s="820" t="str">
        <f>"ooo"&amp;X286&amp;Y286</f>
        <v>oooFC HALYZrínyigyöngye</v>
      </c>
      <c r="V286" s="190" t="b">
        <f>AND(F286&lt;&gt;"",H286&lt;&gt;"")</f>
        <v>0</v>
      </c>
      <c r="W286" s="189">
        <f>W285</f>
        <v>16</v>
      </c>
      <c r="X286" s="189" t="str">
        <f>E286</f>
        <v>FC HALY</v>
      </c>
      <c r="Y286" s="189" t="str">
        <f>I286</f>
        <v>Zrínyigyöngye</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45553</v>
      </c>
      <c r="AL286" s="196">
        <f>IF(OR(X286=Kedvenc!$C$43,Y286=Kedvenc!$C$43),W286,"")</f>
        <v>16</v>
      </c>
      <c r="AM286" s="197" t="str">
        <f>IF(AL286="","",U286)</f>
        <v>oooFC HALYZrínyigyöngye</v>
      </c>
      <c r="AP286" s="224"/>
      <c r="AQ286" s="224"/>
      <c r="AR286" s="224"/>
      <c r="AS286" s="224"/>
      <c r="AT286" s="224"/>
      <c r="AU286" s="224"/>
      <c r="AV286" s="224"/>
      <c r="AW286" s="224"/>
      <c r="AX286" s="224"/>
      <c r="AY286" s="224"/>
      <c r="BA286" s="224"/>
      <c r="BB286" s="261" t="str">
        <f t="shared" si="108"/>
        <v>4555319:45 – B pálya</v>
      </c>
      <c r="BC286" s="260">
        <f t="shared" si="109"/>
        <v>1</v>
      </c>
      <c r="BD286" s="472" t="str">
        <f t="shared" si="110"/>
        <v>oooFC HALYZrínyigyöngye</v>
      </c>
      <c r="BE286" s="472" t="str">
        <f t="shared" si="111"/>
        <v>FC HALY</v>
      </c>
      <c r="BF286" s="472" t="str">
        <f t="shared" si="111"/>
        <v>Zrínyigyöngye</v>
      </c>
      <c r="BG286" s="260">
        <f t="shared" si="112"/>
        <v>16</v>
      </c>
      <c r="BH286" s="783"/>
      <c r="BN286" s="224"/>
    </row>
    <row r="287" spans="1:66" ht="14.25" customHeight="1">
      <c r="A287" s="938"/>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38"/>
      <c r="D288" s="818" t="s">
        <v>23</v>
      </c>
      <c r="E288" s="817">
        <f>BI289</f>
        <v>45553</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38"/>
      <c r="C289" s="797">
        <v>0.79166666666666663</v>
      </c>
      <c r="D289" s="798" t="s">
        <v>21</v>
      </c>
      <c r="E289" s="799" t="str">
        <f t="shared" ref="E289:E294" si="113">IF(ISNA(BK290),"–",BK290&amp;". forduló:     "&amp;BL290&amp;"  v.  "&amp;BM290)</f>
        <v>16. forduló:     HZSE Ludovika 2  v.  ABÉ UNITED</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45553</v>
      </c>
      <c r="BN289" s="224"/>
    </row>
    <row r="290" spans="1:66" ht="16.5" customHeight="1">
      <c r="A290" s="938"/>
      <c r="C290" s="804"/>
      <c r="D290" s="785" t="s">
        <v>22</v>
      </c>
      <c r="E290" s="781" t="str">
        <f t="shared" si="113"/>
        <v>16. forduló:     Vakana  v.  MH BHD</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45553</v>
      </c>
      <c r="BJ290" s="780" t="str">
        <f>$AW$71</f>
        <v>19:00 – A pálya</v>
      </c>
      <c r="BK290" s="780">
        <f>VLOOKUP(BI290&amp;BJ290,ASZ!$BB$43:$BG$470,6,FALSE)</f>
        <v>16</v>
      </c>
      <c r="BL290" s="472" t="str">
        <f>VLOOKUP(BI290&amp;BJ290,ASZ!$BB$43:$BG$470,4,FALSE)</f>
        <v>HZSE Ludovika 2</v>
      </c>
      <c r="BM290" s="472" t="str">
        <f>VLOOKUP(BI290&amp;BJ290,ASZ!$BB$43:$BG$470,5,FALSE)</f>
        <v>ABÉ UNITED</v>
      </c>
      <c r="BN290" s="224"/>
    </row>
    <row r="291" spans="1:66" ht="16.5" customHeight="1">
      <c r="A291" s="938"/>
      <c r="C291" s="806">
        <v>0.82291666666666663</v>
      </c>
      <c r="D291" s="786" t="s">
        <v>21</v>
      </c>
      <c r="E291" s="787" t="str">
        <f t="shared" si="113"/>
        <v>16. forduló:     HZSE Ludovika 1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45553</v>
      </c>
      <c r="BJ291" s="780" t="str">
        <f>$AW$72</f>
        <v>19:00 – B pálya</v>
      </c>
      <c r="BK291" s="780">
        <f>VLOOKUP(BI291&amp;BJ291,ASZ!$BB$43:$BG$470,6,FALSE)</f>
        <v>16</v>
      </c>
      <c r="BL291" s="472" t="str">
        <f>VLOOKUP(BI291&amp;BJ291,ASZ!$BB$43:$BG$470,4,FALSE)</f>
        <v>Vakana</v>
      </c>
      <c r="BM291" s="472" t="str">
        <f>VLOOKUP(BI291&amp;BJ291,ASZ!$BB$43:$BG$470,5,FALSE)</f>
        <v>MH BHD</v>
      </c>
      <c r="BN291" s="224"/>
    </row>
    <row r="292" spans="1:66" ht="16.5" customHeight="1">
      <c r="A292" s="938"/>
      <c r="C292" s="808"/>
      <c r="D292" s="791" t="s">
        <v>22</v>
      </c>
      <c r="E292" s="784" t="str">
        <f t="shared" si="113"/>
        <v>16. forduló:     FC HALY  v.  Zrínyigyöngye</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45553</v>
      </c>
      <c r="BJ292" s="780" t="str">
        <f>$AW$73</f>
        <v>19:45 – A pálya</v>
      </c>
      <c r="BK292" s="780">
        <f>VLOOKUP(BI292&amp;BJ292,ASZ!$BB$43:$BG$470,6,FALSE)</f>
        <v>16</v>
      </c>
      <c r="BL292" s="472" t="str">
        <f>VLOOKUP(BI292&amp;BJ292,ASZ!$BB$43:$BG$470,4,FALSE)</f>
        <v>HZSE Ludovika 1</v>
      </c>
      <c r="BM292" s="472" t="str">
        <f>VLOOKUP(BI292&amp;BJ292,ASZ!$BB$43:$BG$470,5,FALSE)</f>
        <v>Turbo</v>
      </c>
      <c r="BN292" s="224"/>
    </row>
    <row r="293" spans="1:66" ht="16.5" customHeight="1">
      <c r="A293" s="938"/>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45553</v>
      </c>
      <c r="BJ293" s="780" t="str">
        <f>$AW$74</f>
        <v>19:45 – B pálya</v>
      </c>
      <c r="BK293" s="780">
        <f>VLOOKUP(BI293&amp;BJ293,ASZ!$BB$43:$BG$470,6,FALSE)</f>
        <v>16</v>
      </c>
      <c r="BL293" s="472" t="str">
        <f>VLOOKUP(BI293&amp;BJ293,ASZ!$BB$43:$BG$470,4,FALSE)</f>
        <v>FC HALY</v>
      </c>
      <c r="BM293" s="472" t="str">
        <f>VLOOKUP(BI293&amp;BJ293,ASZ!$BB$43:$BG$470,5,FALSE)</f>
        <v>Zrínyigyöngye</v>
      </c>
      <c r="BN293" s="224"/>
    </row>
    <row r="294" spans="1:66" ht="16.5" customHeight="1">
      <c r="A294" s="938"/>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45553</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38"/>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45553</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38"/>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38"/>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38"/>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38"/>
      <c r="C299" s="778">
        <v>45560</v>
      </c>
      <c r="D299" s="778" t="s">
        <v>408</v>
      </c>
      <c r="E299" s="244" t="s">
        <v>406</v>
      </c>
      <c r="F299" s="250"/>
      <c r="G299" s="179" t="s">
        <v>178</v>
      </c>
      <c r="H299" s="251"/>
      <c r="I299" s="245" t="s">
        <v>407</v>
      </c>
      <c r="J299" s="186"/>
      <c r="K299" s="247"/>
      <c r="L299" s="204"/>
      <c r="M299" s="205"/>
      <c r="N299" s="188"/>
      <c r="O299" s="154"/>
      <c r="P299" s="188"/>
      <c r="Q299" s="188"/>
      <c r="R299" s="188"/>
      <c r="S299" s="188"/>
      <c r="U299" s="820" t="str">
        <f>"ooo"&amp;X299&amp;Y299</f>
        <v>oooVakanaZrínyigyöngye</v>
      </c>
      <c r="V299" s="190" t="b">
        <f>AND(F299&lt;&gt;"",H299&lt;&gt;"")</f>
        <v>0</v>
      </c>
      <c r="W299" s="189">
        <f>AB299</f>
        <v>17</v>
      </c>
      <c r="X299" s="189" t="str">
        <f>E299</f>
        <v>Vakana</v>
      </c>
      <c r="Y299" s="189" t="str">
        <f>I299</f>
        <v>Zrínyigyöngye</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45560</v>
      </c>
      <c r="AL299" s="196">
        <f>IF(OR(X299=Kedvenc!$C$43,Y299=Kedvenc!$C$43),W299,"")</f>
        <v>17</v>
      </c>
      <c r="AM299" s="197" t="str">
        <f>IF(AL299="","",U299)</f>
        <v>oooVakanaZrínyigyöngye</v>
      </c>
      <c r="AQ299" s="224"/>
      <c r="AR299" s="224"/>
      <c r="AS299" s="224"/>
      <c r="AT299" s="224"/>
      <c r="BB299" s="261" t="str">
        <f t="shared" ref="BB299:BB304" si="115">C299&amp;D299</f>
        <v>4556019:00 – A pálya</v>
      </c>
      <c r="BC299" s="260">
        <f t="shared" ref="BC299:BC304" si="116">COUNTIF($BB$43:$BB$470,BB299)</f>
        <v>1</v>
      </c>
      <c r="BD299" s="472" t="str">
        <f t="shared" ref="BD299:BD304" si="117">U299</f>
        <v>oooVakanaZrínyigyöngye</v>
      </c>
      <c r="BE299" s="472" t="str">
        <f t="shared" ref="BE299:BF304" si="118">X299</f>
        <v>Vakana</v>
      </c>
      <c r="BF299" s="472" t="str">
        <f t="shared" si="118"/>
        <v>Zrínyigyöngye</v>
      </c>
      <c r="BG299" s="260">
        <f t="shared" ref="BG299:BG304" si="119">W299</f>
        <v>17</v>
      </c>
      <c r="BH299" s="783"/>
    </row>
    <row r="300" spans="1:66" ht="14.25" customHeight="1">
      <c r="A300" s="938"/>
      <c r="C300" s="778">
        <v>45560</v>
      </c>
      <c r="D300" s="778" t="s">
        <v>411</v>
      </c>
      <c r="E300" s="244" t="s">
        <v>20</v>
      </c>
      <c r="F300" s="250"/>
      <c r="G300" s="179" t="s">
        <v>178</v>
      </c>
      <c r="H300" s="251"/>
      <c r="I300" s="245" t="s">
        <v>475</v>
      </c>
      <c r="J300" s="186"/>
      <c r="K300" s="247"/>
      <c r="L300" s="204"/>
      <c r="M300" s="205"/>
      <c r="N300" s="188"/>
      <c r="O300" s="154"/>
      <c r="U300" s="820" t="str">
        <f>"ooo"&amp;X300&amp;Y300</f>
        <v>oooMH BHDFC HALY</v>
      </c>
      <c r="V300" s="190" t="b">
        <f>AND(F300&lt;&gt;"",H300&lt;&gt;"")</f>
        <v>0</v>
      </c>
      <c r="W300" s="189">
        <f>W299</f>
        <v>17</v>
      </c>
      <c r="X300" s="189" t="str">
        <f>E300</f>
        <v>MH BHD</v>
      </c>
      <c r="Y300" s="189" t="str">
        <f>I300</f>
        <v>FC HALY</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45560</v>
      </c>
      <c r="AL300" s="196" t="str">
        <f>IF(OR(X300=Kedvenc!$C$43,Y300=Kedvenc!$C$43),W300,"")</f>
        <v/>
      </c>
      <c r="AM300" s="197" t="str">
        <f>IF(AL300="","",U300)</f>
        <v/>
      </c>
      <c r="BB300" s="261" t="str">
        <f t="shared" si="115"/>
        <v>4556019:00 – B pálya</v>
      </c>
      <c r="BC300" s="260">
        <f t="shared" si="116"/>
        <v>1</v>
      </c>
      <c r="BD300" s="472" t="str">
        <f t="shared" si="117"/>
        <v>oooMH BHDFC HALY</v>
      </c>
      <c r="BE300" s="472" t="str">
        <f t="shared" si="118"/>
        <v>MH BHD</v>
      </c>
      <c r="BF300" s="472" t="str">
        <f t="shared" si="118"/>
        <v>FC HALY</v>
      </c>
      <c r="BG300" s="260">
        <f t="shared" si="119"/>
        <v>17</v>
      </c>
      <c r="BH300" s="783"/>
    </row>
    <row r="301" spans="1:66" ht="14.25" customHeight="1">
      <c r="A301" s="938"/>
      <c r="C301" s="778">
        <v>45560</v>
      </c>
      <c r="D301" s="778" t="s">
        <v>409</v>
      </c>
      <c r="E301" s="244" t="s">
        <v>454</v>
      </c>
      <c r="F301" s="250"/>
      <c r="G301" s="179" t="s">
        <v>178</v>
      </c>
      <c r="H301" s="251"/>
      <c r="I301" s="245" t="s">
        <v>474</v>
      </c>
      <c r="J301" s="186"/>
      <c r="K301" s="247"/>
      <c r="L301" s="204"/>
      <c r="M301" s="205"/>
      <c r="N301" s="188"/>
      <c r="O301" s="154"/>
      <c r="U301" s="820" t="str">
        <f>"ooo"&amp;X301&amp;Y301</f>
        <v>oooTurboHZSE Ludovika 2</v>
      </c>
      <c r="V301" s="190" t="b">
        <f>AND(F301&lt;&gt;"",H301&lt;&gt;"")</f>
        <v>0</v>
      </c>
      <c r="W301" s="189">
        <f>W300</f>
        <v>17</v>
      </c>
      <c r="X301" s="189" t="str">
        <f>E301</f>
        <v>Turbo</v>
      </c>
      <c r="Y301" s="189" t="str">
        <f>I301</f>
        <v>HZSE Ludovika 2</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45560</v>
      </c>
      <c r="AL301" s="196" t="str">
        <f>IF(OR(X301=Kedvenc!$C$43,Y301=Kedvenc!$C$43),W301,"")</f>
        <v/>
      </c>
      <c r="AM301" s="197" t="str">
        <f>IF(AL301="","",U301)</f>
        <v/>
      </c>
      <c r="BB301" s="261" t="str">
        <f t="shared" si="115"/>
        <v>4556019:45 – A pálya</v>
      </c>
      <c r="BC301" s="260">
        <f t="shared" si="116"/>
        <v>1</v>
      </c>
      <c r="BD301" s="472" t="str">
        <f t="shared" si="117"/>
        <v>oooTurboHZSE Ludovika 2</v>
      </c>
      <c r="BE301" s="472" t="str">
        <f t="shared" si="118"/>
        <v>Turbo</v>
      </c>
      <c r="BF301" s="472" t="str">
        <f t="shared" si="118"/>
        <v>HZSE Ludovika 2</v>
      </c>
      <c r="BG301" s="260">
        <f t="shared" si="119"/>
        <v>17</v>
      </c>
      <c r="BH301" s="783"/>
    </row>
    <row r="302" spans="1:66" ht="14.25" customHeight="1">
      <c r="A302" s="938"/>
      <c r="C302" s="778">
        <v>45560</v>
      </c>
      <c r="D302" s="778" t="s">
        <v>412</v>
      </c>
      <c r="E302" s="244" t="s">
        <v>455</v>
      </c>
      <c r="F302" s="250"/>
      <c r="G302" s="179" t="s">
        <v>178</v>
      </c>
      <c r="H302" s="251"/>
      <c r="I302" s="245" t="s">
        <v>473</v>
      </c>
      <c r="J302" s="186"/>
      <c r="K302" s="247"/>
      <c r="L302" s="204"/>
      <c r="M302" s="205"/>
      <c r="N302" s="188"/>
      <c r="O302" s="154"/>
      <c r="U302" s="820" t="str">
        <f>"ooo"&amp;X302&amp;Y302</f>
        <v>oooABÉ UNITEDHZSE Ludovika 1</v>
      </c>
      <c r="V302" s="190" t="b">
        <f>AND(F302&lt;&gt;"",H302&lt;&gt;"")</f>
        <v>0</v>
      </c>
      <c r="W302" s="189">
        <f>W301</f>
        <v>17</v>
      </c>
      <c r="X302" s="189" t="str">
        <f>E302</f>
        <v>ABÉ UNITED</v>
      </c>
      <c r="Y302" s="189" t="str">
        <f>I302</f>
        <v>HZSE Ludovika 1</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45560</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4556019:45 – B pálya</v>
      </c>
      <c r="BC302" s="260">
        <f t="shared" si="116"/>
        <v>1</v>
      </c>
      <c r="BD302" s="472" t="str">
        <f t="shared" si="117"/>
        <v>oooABÉ UNITEDHZSE Ludovika 1</v>
      </c>
      <c r="BE302" s="472" t="str">
        <f t="shared" si="118"/>
        <v>ABÉ UNITED</v>
      </c>
      <c r="BF302" s="472" t="str">
        <f t="shared" si="118"/>
        <v>HZSE Ludovika 1</v>
      </c>
      <c r="BG302" s="260">
        <f t="shared" si="119"/>
        <v>17</v>
      </c>
      <c r="BH302" s="783"/>
      <c r="BN302" s="224"/>
    </row>
    <row r="303" spans="1:66" ht="14.25" customHeight="1">
      <c r="A303" s="938"/>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38"/>
      <c r="D304" s="818" t="s">
        <v>23</v>
      </c>
      <c r="E304" s="817">
        <f>BI305</f>
        <v>45560</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38"/>
      <c r="C305" s="797">
        <v>0.79166666666666663</v>
      </c>
      <c r="D305" s="798" t="s">
        <v>21</v>
      </c>
      <c r="E305" s="799" t="str">
        <f t="shared" ref="E305:E310" si="120">IF(ISNA(BK306),"–",BK306&amp;". forduló:     "&amp;BL306&amp;"  v.  "&amp;BM306)</f>
        <v>17. forduló:     Vakana  v.  Zrínyigyöngye</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45560</v>
      </c>
      <c r="BN305" s="224"/>
    </row>
    <row r="306" spans="1:66" ht="16.5" customHeight="1">
      <c r="A306" s="938"/>
      <c r="C306" s="804"/>
      <c r="D306" s="785" t="s">
        <v>22</v>
      </c>
      <c r="E306" s="781" t="str">
        <f t="shared" si="120"/>
        <v>17. forduló:     MH BHD  v.  FC HALY</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45560</v>
      </c>
      <c r="BJ306" s="780" t="str">
        <f>$AW$71</f>
        <v>19:00 – A pálya</v>
      </c>
      <c r="BK306" s="780">
        <f>VLOOKUP(BI306&amp;BJ306,ASZ!$BB$43:$BG$470,6,FALSE)</f>
        <v>17</v>
      </c>
      <c r="BL306" s="472" t="str">
        <f>VLOOKUP(BI306&amp;BJ306,ASZ!$BB$43:$BG$470,4,FALSE)</f>
        <v>Vakana</v>
      </c>
      <c r="BM306" s="472" t="str">
        <f>VLOOKUP(BI306&amp;BJ306,ASZ!$BB$43:$BG$470,5,FALSE)</f>
        <v>Zrínyigyöngye</v>
      </c>
      <c r="BN306" s="224"/>
    </row>
    <row r="307" spans="1:66" ht="16.5" customHeight="1">
      <c r="A307" s="938"/>
      <c r="C307" s="806">
        <v>0.82291666666666663</v>
      </c>
      <c r="D307" s="786" t="s">
        <v>21</v>
      </c>
      <c r="E307" s="787" t="str">
        <f t="shared" si="120"/>
        <v>17. forduló:     Turbo  v.  HZSE Ludovika 2</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45560</v>
      </c>
      <c r="BJ307" s="780" t="str">
        <f>$AW$72</f>
        <v>19:00 – B pálya</v>
      </c>
      <c r="BK307" s="780">
        <f>VLOOKUP(BI307&amp;BJ307,ASZ!$BB$43:$BG$470,6,FALSE)</f>
        <v>17</v>
      </c>
      <c r="BL307" s="472" t="str">
        <f>VLOOKUP(BI307&amp;BJ307,ASZ!$BB$43:$BG$470,4,FALSE)</f>
        <v>MH BHD</v>
      </c>
      <c r="BM307" s="472" t="str">
        <f>VLOOKUP(BI307&amp;BJ307,ASZ!$BB$43:$BG$470,5,FALSE)</f>
        <v>FC HALY</v>
      </c>
      <c r="BN307" s="224"/>
    </row>
    <row r="308" spans="1:66" ht="16.5" customHeight="1">
      <c r="A308" s="938"/>
      <c r="C308" s="808"/>
      <c r="D308" s="791" t="s">
        <v>22</v>
      </c>
      <c r="E308" s="784" t="str">
        <f t="shared" si="120"/>
        <v>17. forduló:     ABÉ UNITED  v.  HZSE Ludovika 1</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45560</v>
      </c>
      <c r="BJ308" s="780" t="str">
        <f>$AW$73</f>
        <v>19:45 – A pálya</v>
      </c>
      <c r="BK308" s="780">
        <f>VLOOKUP(BI308&amp;BJ308,ASZ!$BB$43:$BG$470,6,FALSE)</f>
        <v>17</v>
      </c>
      <c r="BL308" s="472" t="str">
        <f>VLOOKUP(BI308&amp;BJ308,ASZ!$BB$43:$BG$470,4,FALSE)</f>
        <v>Turbo</v>
      </c>
      <c r="BM308" s="472" t="str">
        <f>VLOOKUP(BI308&amp;BJ308,ASZ!$BB$43:$BG$470,5,FALSE)</f>
        <v>HZSE Ludovika 2</v>
      </c>
      <c r="BN308" s="224"/>
    </row>
    <row r="309" spans="1:66" ht="16.5" customHeight="1">
      <c r="A309" s="938"/>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45560</v>
      </c>
      <c r="BJ309" s="780" t="str">
        <f>$AW$74</f>
        <v>19:45 – B pálya</v>
      </c>
      <c r="BK309" s="780">
        <f>VLOOKUP(BI309&amp;BJ309,ASZ!$BB$43:$BG$470,6,FALSE)</f>
        <v>17</v>
      </c>
      <c r="BL309" s="472" t="str">
        <f>VLOOKUP(BI309&amp;BJ309,ASZ!$BB$43:$BG$470,4,FALSE)</f>
        <v>ABÉ UNITED</v>
      </c>
      <c r="BM309" s="472" t="str">
        <f>VLOOKUP(BI309&amp;BJ309,ASZ!$BB$43:$BG$470,5,FALSE)</f>
        <v>HZSE Ludovika 1</v>
      </c>
      <c r="BN309" s="224"/>
    </row>
    <row r="310" spans="1:66" ht="16.5" customHeight="1">
      <c r="A310" s="938"/>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45560</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38"/>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45560</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38"/>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38"/>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38"/>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38"/>
      <c r="C315" s="778">
        <v>45567</v>
      </c>
      <c r="D315" s="778" t="s">
        <v>408</v>
      </c>
      <c r="E315" s="244" t="s">
        <v>20</v>
      </c>
      <c r="F315" s="250"/>
      <c r="G315" s="179" t="s">
        <v>178</v>
      </c>
      <c r="H315" s="251"/>
      <c r="I315" s="245" t="s">
        <v>455</v>
      </c>
      <c r="J315" s="186"/>
      <c r="K315" s="246"/>
      <c r="L315" s="204"/>
      <c r="M315" s="205"/>
      <c r="N315" s="188"/>
      <c r="O315" s="154"/>
      <c r="P315" s="188"/>
      <c r="Q315" s="188"/>
      <c r="R315" s="188"/>
      <c r="S315" s="188"/>
      <c r="U315" s="820" t="str">
        <f>"ooo"&amp;X315&amp;Y315</f>
        <v>oooMH BHDABÉ UNITED</v>
      </c>
      <c r="V315" s="190" t="b">
        <f>AND(F315&lt;&gt;"",H315&lt;&gt;"")</f>
        <v>0</v>
      </c>
      <c r="W315" s="189">
        <f>AB315</f>
        <v>18</v>
      </c>
      <c r="X315" s="189" t="str">
        <f>E315</f>
        <v>MH BHD</v>
      </c>
      <c r="Y315" s="189" t="str">
        <f>I315</f>
        <v>ABÉ UNITED</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45567</v>
      </c>
      <c r="AL315" s="196" t="str">
        <f>IF(OR(X315=Kedvenc!$C$43,Y315=Kedvenc!$C$43),W315,"")</f>
        <v/>
      </c>
      <c r="AM315" s="197" t="str">
        <f>IF(AL315="","",U315)</f>
        <v/>
      </c>
      <c r="AQ315" s="224"/>
      <c r="AR315" s="224"/>
      <c r="AS315" s="224"/>
      <c r="AT315" s="224"/>
      <c r="BB315" s="261" t="str">
        <f t="shared" ref="BB315:BB320" si="122">C315&amp;D315</f>
        <v>4556719:00 – A pálya</v>
      </c>
      <c r="BC315" s="260">
        <f t="shared" ref="BC315:BC320" si="123">COUNTIF($BB$43:$BB$470,BB315)</f>
        <v>1</v>
      </c>
      <c r="BD315" s="472" t="str">
        <f t="shared" ref="BD315:BD320" si="124">U315</f>
        <v>oooMH BHDABÉ UNITED</v>
      </c>
      <c r="BE315" s="472" t="str">
        <f t="shared" ref="BE315:BF320" si="125">X315</f>
        <v>MH BHD</v>
      </c>
      <c r="BF315" s="472" t="str">
        <f t="shared" si="125"/>
        <v>ABÉ UNITED</v>
      </c>
      <c r="BG315" s="260">
        <f t="shared" ref="BG315:BG320" si="126">W315</f>
        <v>18</v>
      </c>
      <c r="BH315" s="783"/>
    </row>
    <row r="316" spans="1:66" ht="14.25" customHeight="1">
      <c r="A316" s="938"/>
      <c r="C316" s="778">
        <v>45567</v>
      </c>
      <c r="D316" s="778" t="s">
        <v>411</v>
      </c>
      <c r="E316" s="244" t="s">
        <v>475</v>
      </c>
      <c r="F316" s="250"/>
      <c r="G316" s="179" t="s">
        <v>178</v>
      </c>
      <c r="H316" s="251"/>
      <c r="I316" s="245" t="s">
        <v>473</v>
      </c>
      <c r="J316" s="186"/>
      <c r="K316" s="247"/>
      <c r="L316" s="204"/>
      <c r="M316" s="205"/>
      <c r="N316" s="188"/>
      <c r="O316" s="154"/>
      <c r="U316" s="820" t="str">
        <f>"ooo"&amp;X316&amp;Y316</f>
        <v>oooFC HALYHZSE Ludovika 1</v>
      </c>
      <c r="V316" s="190" t="b">
        <f>AND(F316&lt;&gt;"",H316&lt;&gt;"")</f>
        <v>0</v>
      </c>
      <c r="W316" s="189">
        <f>W315</f>
        <v>18</v>
      </c>
      <c r="X316" s="189" t="str">
        <f>E316</f>
        <v>FC HALY</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45567</v>
      </c>
      <c r="AL316" s="196" t="str">
        <f>IF(OR(X316=Kedvenc!$C$43,Y316=Kedvenc!$C$43),W316,"")</f>
        <v/>
      </c>
      <c r="AM316" s="197" t="str">
        <f>IF(AL316="","",U316)</f>
        <v/>
      </c>
      <c r="BB316" s="261" t="str">
        <f t="shared" si="122"/>
        <v>4556719:00 – B pálya</v>
      </c>
      <c r="BC316" s="260">
        <f t="shared" si="123"/>
        <v>1</v>
      </c>
      <c r="BD316" s="472" t="str">
        <f t="shared" si="124"/>
        <v>oooFC HALYHZSE Ludovika 1</v>
      </c>
      <c r="BE316" s="472" t="str">
        <f t="shared" si="125"/>
        <v>FC HALY</v>
      </c>
      <c r="BF316" s="472" t="str">
        <f t="shared" si="125"/>
        <v>HZSE Ludovika 1</v>
      </c>
      <c r="BG316" s="260">
        <f t="shared" si="126"/>
        <v>18</v>
      </c>
      <c r="BH316" s="783"/>
    </row>
    <row r="317" spans="1:66" ht="14.25" customHeight="1">
      <c r="A317" s="938"/>
      <c r="C317" s="778">
        <v>45567</v>
      </c>
      <c r="D317" s="778" t="s">
        <v>409</v>
      </c>
      <c r="E317" s="244" t="s">
        <v>406</v>
      </c>
      <c r="F317" s="250"/>
      <c r="G317" s="179" t="s">
        <v>178</v>
      </c>
      <c r="H317" s="251"/>
      <c r="I317" s="245" t="s">
        <v>474</v>
      </c>
      <c r="J317" s="186"/>
      <c r="K317" s="247"/>
      <c r="L317" s="204"/>
      <c r="M317" s="205"/>
      <c r="N317" s="188"/>
      <c r="O317" s="154"/>
      <c r="U317" s="820" t="str">
        <f>"ooo"&amp;X317&amp;Y317</f>
        <v>oooVakanaHZSE Ludovika 2</v>
      </c>
      <c r="V317" s="190" t="b">
        <f>AND(F317&lt;&gt;"",H317&lt;&gt;"")</f>
        <v>0</v>
      </c>
      <c r="W317" s="189">
        <f>W316</f>
        <v>18</v>
      </c>
      <c r="X317" s="189" t="str">
        <f>E317</f>
        <v>Vakana</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45567</v>
      </c>
      <c r="AL317" s="196" t="str">
        <f>IF(OR(X317=Kedvenc!$C$43,Y317=Kedvenc!$C$43),W317,"")</f>
        <v/>
      </c>
      <c r="AM317" s="197" t="str">
        <f>IF(AL317="","",U317)</f>
        <v/>
      </c>
      <c r="BB317" s="261" t="str">
        <f t="shared" si="122"/>
        <v>4556719:45 – A pálya</v>
      </c>
      <c r="BC317" s="260">
        <f t="shared" si="123"/>
        <v>1</v>
      </c>
      <c r="BD317" s="472" t="str">
        <f t="shared" si="124"/>
        <v>oooVakanaHZSE Ludovika 2</v>
      </c>
      <c r="BE317" s="472" t="str">
        <f t="shared" si="125"/>
        <v>Vakana</v>
      </c>
      <c r="BF317" s="472" t="str">
        <f t="shared" si="125"/>
        <v>HZSE Ludovika 2</v>
      </c>
      <c r="BG317" s="260">
        <f t="shared" si="126"/>
        <v>18</v>
      </c>
      <c r="BH317" s="783"/>
    </row>
    <row r="318" spans="1:66" ht="14.25" customHeight="1">
      <c r="A318" s="938"/>
      <c r="C318" s="778">
        <v>45567</v>
      </c>
      <c r="D318" s="778" t="s">
        <v>412</v>
      </c>
      <c r="E318" s="244" t="s">
        <v>407</v>
      </c>
      <c r="F318" s="250"/>
      <c r="G318" s="179" t="s">
        <v>178</v>
      </c>
      <c r="H318" s="251"/>
      <c r="I318" s="245" t="s">
        <v>454</v>
      </c>
      <c r="J318" s="186"/>
      <c r="K318" s="247"/>
      <c r="L318" s="204"/>
      <c r="M318" s="205"/>
      <c r="N318" s="188"/>
      <c r="O318" s="154"/>
      <c r="U318" s="820" t="str">
        <f>"ooo"&amp;X318&amp;Y318</f>
        <v>oooZrínyigyöngyeTurbo</v>
      </c>
      <c r="V318" s="190" t="b">
        <f>AND(F318&lt;&gt;"",H318&lt;&gt;"")</f>
        <v>0</v>
      </c>
      <c r="W318" s="189">
        <f>W317</f>
        <v>18</v>
      </c>
      <c r="X318" s="189" t="str">
        <f>E318</f>
        <v>Zrínyigyöngye</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45567</v>
      </c>
      <c r="AL318" s="196">
        <f>IF(OR(X318=Kedvenc!$C$43,Y318=Kedvenc!$C$43),W318,"")</f>
        <v>18</v>
      </c>
      <c r="AM318" s="197" t="str">
        <f>IF(AL318="","",U318)</f>
        <v>oooZrínyigyöngyeTurbo</v>
      </c>
      <c r="AP318" s="224"/>
      <c r="AQ318" s="224"/>
      <c r="AR318" s="224"/>
      <c r="AS318" s="224"/>
      <c r="AT318" s="224"/>
      <c r="AU318" s="224"/>
      <c r="AV318" s="224"/>
      <c r="AW318" s="224"/>
      <c r="AX318" s="224"/>
      <c r="AY318" s="224"/>
      <c r="BA318" s="224"/>
      <c r="BB318" s="261" t="str">
        <f t="shared" si="122"/>
        <v>4556719:45 – B pálya</v>
      </c>
      <c r="BC318" s="260">
        <f t="shared" si="123"/>
        <v>1</v>
      </c>
      <c r="BD318" s="472" t="str">
        <f t="shared" si="124"/>
        <v>oooZrínyigyöngyeTurbo</v>
      </c>
      <c r="BE318" s="472" t="str">
        <f t="shared" si="125"/>
        <v>Zrínyigyöngye</v>
      </c>
      <c r="BF318" s="472" t="str">
        <f t="shared" si="125"/>
        <v>Turbo</v>
      </c>
      <c r="BG318" s="260">
        <f t="shared" si="126"/>
        <v>18</v>
      </c>
      <c r="BH318" s="783"/>
      <c r="BN318" s="224"/>
    </row>
    <row r="319" spans="1:66" ht="14.25" customHeight="1">
      <c r="A319" s="938"/>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38"/>
      <c r="D320" s="818" t="s">
        <v>23</v>
      </c>
      <c r="E320" s="817">
        <f>BI321</f>
        <v>45567</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38"/>
      <c r="C321" s="797">
        <v>0.79166666666666663</v>
      </c>
      <c r="D321" s="798" t="s">
        <v>21</v>
      </c>
      <c r="E321" s="799" t="str">
        <f t="shared" ref="E321:E326" si="127">IF(ISNA(BK322),"–",BK322&amp;". forduló:     "&amp;BL322&amp;"  v.  "&amp;BM322)</f>
        <v>18. forduló:     MH BHD  v.  ABÉ UNITED</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45567</v>
      </c>
      <c r="BN321" s="224"/>
    </row>
    <row r="322" spans="1:66" ht="16.5" customHeight="1">
      <c r="A322" s="938"/>
      <c r="C322" s="804"/>
      <c r="D322" s="785" t="s">
        <v>22</v>
      </c>
      <c r="E322" s="781" t="str">
        <f t="shared" si="127"/>
        <v>18. forduló:     FC HALY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45567</v>
      </c>
      <c r="BJ322" s="780" t="str">
        <f>$AW$71</f>
        <v>19:00 – A pálya</v>
      </c>
      <c r="BK322" s="780">
        <f>VLOOKUP(BI322&amp;BJ322,ASZ!$BB$43:$BG$470,6,FALSE)</f>
        <v>18</v>
      </c>
      <c r="BL322" s="472" t="str">
        <f>VLOOKUP(BI322&amp;BJ322,ASZ!$BB$43:$BG$470,4,FALSE)</f>
        <v>MH BHD</v>
      </c>
      <c r="BM322" s="472" t="str">
        <f>VLOOKUP(BI322&amp;BJ322,ASZ!$BB$43:$BG$470,5,FALSE)</f>
        <v>ABÉ UNITED</v>
      </c>
      <c r="BN322" s="224"/>
    </row>
    <row r="323" spans="1:66" ht="16.5" customHeight="1">
      <c r="A323" s="938"/>
      <c r="C323" s="806">
        <v>0.82291666666666663</v>
      </c>
      <c r="D323" s="786" t="s">
        <v>21</v>
      </c>
      <c r="E323" s="787" t="str">
        <f t="shared" si="127"/>
        <v>18. forduló:     Vakana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45567</v>
      </c>
      <c r="BJ323" s="780" t="str">
        <f>$AW$72</f>
        <v>19:00 – B pálya</v>
      </c>
      <c r="BK323" s="780">
        <f>VLOOKUP(BI323&amp;BJ323,ASZ!$BB$43:$BG$470,6,FALSE)</f>
        <v>18</v>
      </c>
      <c r="BL323" s="472" t="str">
        <f>VLOOKUP(BI323&amp;BJ323,ASZ!$BB$43:$BG$470,4,FALSE)</f>
        <v>FC HALY</v>
      </c>
      <c r="BM323" s="472" t="str">
        <f>VLOOKUP(BI323&amp;BJ323,ASZ!$BB$43:$BG$470,5,FALSE)</f>
        <v>HZSE Ludovika 1</v>
      </c>
      <c r="BN323" s="224"/>
    </row>
    <row r="324" spans="1:66" ht="16.5" customHeight="1">
      <c r="A324" s="938"/>
      <c r="C324" s="808"/>
      <c r="D324" s="791" t="s">
        <v>22</v>
      </c>
      <c r="E324" s="784" t="str">
        <f t="shared" si="127"/>
        <v>18. forduló:     Zrínyigyöngye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45567</v>
      </c>
      <c r="BJ324" s="780" t="str">
        <f>$AW$73</f>
        <v>19:45 – A pálya</v>
      </c>
      <c r="BK324" s="780">
        <f>VLOOKUP(BI324&amp;BJ324,ASZ!$BB$43:$BG$470,6,FALSE)</f>
        <v>18</v>
      </c>
      <c r="BL324" s="472" t="str">
        <f>VLOOKUP(BI324&amp;BJ324,ASZ!$BB$43:$BG$470,4,FALSE)</f>
        <v>Vakana</v>
      </c>
      <c r="BM324" s="472" t="str">
        <f>VLOOKUP(BI324&amp;BJ324,ASZ!$BB$43:$BG$470,5,FALSE)</f>
        <v>HZSE Ludovika 2</v>
      </c>
      <c r="BN324" s="224"/>
    </row>
    <row r="325" spans="1:66" ht="16.5" customHeight="1">
      <c r="A325" s="938"/>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45567</v>
      </c>
      <c r="BJ325" s="780" t="str">
        <f>$AW$74</f>
        <v>19:45 – B pálya</v>
      </c>
      <c r="BK325" s="780">
        <f>VLOOKUP(BI325&amp;BJ325,ASZ!$BB$43:$BG$470,6,FALSE)</f>
        <v>18</v>
      </c>
      <c r="BL325" s="472" t="str">
        <f>VLOOKUP(BI325&amp;BJ325,ASZ!$BB$43:$BG$470,4,FALSE)</f>
        <v>Zrínyigyöngye</v>
      </c>
      <c r="BM325" s="472" t="str">
        <f>VLOOKUP(BI325&amp;BJ325,ASZ!$BB$43:$BG$470,5,FALSE)</f>
        <v>Turbo</v>
      </c>
      <c r="BN325" s="224"/>
    </row>
    <row r="326" spans="1:66" ht="16.5" customHeight="1">
      <c r="A326" s="938"/>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45567</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38"/>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45567</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38"/>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38"/>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38"/>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38"/>
      <c r="C331" s="778">
        <v>45574</v>
      </c>
      <c r="D331" s="778" t="s">
        <v>408</v>
      </c>
      <c r="E331" s="244" t="s">
        <v>474</v>
      </c>
      <c r="F331" s="250"/>
      <c r="G331" s="179" t="s">
        <v>178</v>
      </c>
      <c r="H331" s="251"/>
      <c r="I331" s="245" t="s">
        <v>407</v>
      </c>
      <c r="J331" s="186"/>
      <c r="K331" s="246"/>
      <c r="L331" s="204"/>
      <c r="M331" s="205"/>
      <c r="N331" s="188"/>
      <c r="O331" s="154"/>
      <c r="P331" s="188"/>
      <c r="Q331" s="188"/>
      <c r="R331" s="188"/>
      <c r="S331" s="188"/>
      <c r="U331" s="820" t="str">
        <f>"ooo"&amp;X331&amp;Y331</f>
        <v>oooHZSE Ludovika 2Zrínyigyöngye</v>
      </c>
      <c r="V331" s="190" t="b">
        <f>AND(F331&lt;&gt;"",H331&lt;&gt;"")</f>
        <v>0</v>
      </c>
      <c r="W331" s="189">
        <f>AB331</f>
        <v>19</v>
      </c>
      <c r="X331" s="189" t="str">
        <f>E331</f>
        <v>HZSE Ludovika 2</v>
      </c>
      <c r="Y331" s="189" t="str">
        <f>I331</f>
        <v>Zrínyigyöngye</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45574</v>
      </c>
      <c r="AL331" s="196">
        <f>IF(OR(X331=Kedvenc!$C$43,Y331=Kedvenc!$C$43),W331,"")</f>
        <v>19</v>
      </c>
      <c r="AM331" s="197" t="str">
        <f>IF(AL331="","",U331)</f>
        <v>oooHZSE Ludovika 2Zrínyigyöngye</v>
      </c>
      <c r="AQ331" s="224"/>
      <c r="AR331" s="224"/>
      <c r="AS331" s="224"/>
      <c r="AT331" s="224"/>
      <c r="BB331" s="261" t="str">
        <f t="shared" ref="BB331:BB336" si="129">C331&amp;D331</f>
        <v>4557419:00 – A pálya</v>
      </c>
      <c r="BC331" s="260">
        <f t="shared" ref="BC331:BC336" si="130">COUNTIF($BB$43:$BB$470,BB331)</f>
        <v>1</v>
      </c>
      <c r="BD331" s="472" t="str">
        <f t="shared" ref="BD331:BD336" si="131">U331</f>
        <v>oooHZSE Ludovika 2Zrínyigyöngye</v>
      </c>
      <c r="BE331" s="472" t="str">
        <f t="shared" ref="BE331:BF336" si="132">X331</f>
        <v>HZSE Ludovika 2</v>
      </c>
      <c r="BF331" s="472" t="str">
        <f t="shared" si="132"/>
        <v>Zrínyigyöngye</v>
      </c>
      <c r="BG331" s="260">
        <f t="shared" ref="BG331:BG336" si="133">W331</f>
        <v>19</v>
      </c>
      <c r="BH331" s="783"/>
    </row>
    <row r="332" spans="1:66" ht="14.25" customHeight="1">
      <c r="A332" s="938"/>
      <c r="C332" s="778">
        <v>45574</v>
      </c>
      <c r="D332" s="778" t="s">
        <v>411</v>
      </c>
      <c r="E332" s="244" t="s">
        <v>473</v>
      </c>
      <c r="F332" s="250"/>
      <c r="G332" s="179" t="s">
        <v>178</v>
      </c>
      <c r="H332" s="251"/>
      <c r="I332" s="245" t="s">
        <v>406</v>
      </c>
      <c r="J332" s="186"/>
      <c r="K332" s="246"/>
      <c r="L332" s="204"/>
      <c r="M332" s="205"/>
      <c r="N332" s="188"/>
      <c r="O332" s="154"/>
      <c r="U332" s="820" t="str">
        <f>"ooo"&amp;X332&amp;Y332</f>
        <v>oooHZSE Ludovika 1Vakana</v>
      </c>
      <c r="V332" s="190" t="b">
        <f>AND(F332&lt;&gt;"",H332&lt;&gt;"")</f>
        <v>0</v>
      </c>
      <c r="W332" s="189">
        <f>W331</f>
        <v>19</v>
      </c>
      <c r="X332" s="189" t="str">
        <f>E332</f>
        <v>HZSE Ludovika 1</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45574</v>
      </c>
      <c r="AL332" s="196" t="str">
        <f>IF(OR(X332=Kedvenc!$C$43,Y332=Kedvenc!$C$43),W332,"")</f>
        <v/>
      </c>
      <c r="AM332" s="197" t="str">
        <f>IF(AL332="","",U332)</f>
        <v/>
      </c>
      <c r="BB332" s="261" t="str">
        <f t="shared" si="129"/>
        <v>4557419:00 – B pálya</v>
      </c>
      <c r="BC332" s="260">
        <f t="shared" si="130"/>
        <v>1</v>
      </c>
      <c r="BD332" s="472" t="str">
        <f t="shared" si="131"/>
        <v>oooHZSE Ludovika 1Vakana</v>
      </c>
      <c r="BE332" s="472" t="str">
        <f t="shared" si="132"/>
        <v>HZSE Ludovika 1</v>
      </c>
      <c r="BF332" s="472" t="str">
        <f t="shared" si="132"/>
        <v>Vakana</v>
      </c>
      <c r="BG332" s="260">
        <f t="shared" si="133"/>
        <v>19</v>
      </c>
      <c r="BH332" s="783"/>
    </row>
    <row r="333" spans="1:66" ht="14.25" customHeight="1">
      <c r="A333" s="938"/>
      <c r="C333" s="778">
        <v>45574</v>
      </c>
      <c r="D333" s="778" t="s">
        <v>409</v>
      </c>
      <c r="E333" s="244" t="s">
        <v>455</v>
      </c>
      <c r="F333" s="250"/>
      <c r="G333" s="179" t="s">
        <v>178</v>
      </c>
      <c r="H333" s="251"/>
      <c r="I333" s="245" t="s">
        <v>475</v>
      </c>
      <c r="J333" s="186"/>
      <c r="K333" s="247"/>
      <c r="L333" s="204"/>
      <c r="M333" s="205"/>
      <c r="N333" s="188"/>
      <c r="O333" s="154"/>
      <c r="U333" s="820" t="str">
        <f>"ooo"&amp;X333&amp;Y333</f>
        <v>oooABÉ UNITEDFC HALY</v>
      </c>
      <c r="V333" s="190" t="b">
        <f>AND(F333&lt;&gt;"",H333&lt;&gt;"")</f>
        <v>0</v>
      </c>
      <c r="W333" s="189">
        <f>W332</f>
        <v>19</v>
      </c>
      <c r="X333" s="189" t="str">
        <f>E333</f>
        <v>ABÉ UNITED</v>
      </c>
      <c r="Y333" s="189" t="str">
        <f>I333</f>
        <v>FC HALY</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45574</v>
      </c>
      <c r="AL333" s="196" t="str">
        <f>IF(OR(X333=Kedvenc!$C$43,Y333=Kedvenc!$C$43),W333,"")</f>
        <v/>
      </c>
      <c r="AM333" s="197" t="str">
        <f>IF(AL333="","",U333)</f>
        <v/>
      </c>
      <c r="BB333" s="261" t="str">
        <f t="shared" si="129"/>
        <v>4557419:45 – A pálya</v>
      </c>
      <c r="BC333" s="260">
        <f t="shared" si="130"/>
        <v>1</v>
      </c>
      <c r="BD333" s="472" t="str">
        <f t="shared" si="131"/>
        <v>oooABÉ UNITEDFC HALY</v>
      </c>
      <c r="BE333" s="472" t="str">
        <f t="shared" si="132"/>
        <v>ABÉ UNITED</v>
      </c>
      <c r="BF333" s="472" t="str">
        <f t="shared" si="132"/>
        <v>FC HALY</v>
      </c>
      <c r="BG333" s="260">
        <f t="shared" si="133"/>
        <v>19</v>
      </c>
      <c r="BH333" s="783"/>
    </row>
    <row r="334" spans="1:66" ht="14.25" customHeight="1">
      <c r="A334" s="938"/>
      <c r="C334" s="778">
        <v>45574</v>
      </c>
      <c r="D334" s="778" t="s">
        <v>412</v>
      </c>
      <c r="E334" s="244" t="s">
        <v>454</v>
      </c>
      <c r="F334" s="250"/>
      <c r="G334" s="179" t="s">
        <v>178</v>
      </c>
      <c r="H334" s="251"/>
      <c r="I334" s="245" t="s">
        <v>20</v>
      </c>
      <c r="J334" s="186"/>
      <c r="K334" s="247"/>
      <c r="L334" s="204"/>
      <c r="M334" s="205"/>
      <c r="N334" s="188"/>
      <c r="O334" s="154"/>
      <c r="U334" s="820" t="str">
        <f>"ooo"&amp;X334&amp;Y334</f>
        <v>oooTurboMH BHD</v>
      </c>
      <c r="V334" s="190" t="b">
        <f>AND(F334&lt;&gt;"",H334&lt;&gt;"")</f>
        <v>0</v>
      </c>
      <c r="W334" s="189">
        <f>W333</f>
        <v>19</v>
      </c>
      <c r="X334" s="189" t="str">
        <f>E334</f>
        <v>Turbo</v>
      </c>
      <c r="Y334" s="189" t="str">
        <f>I334</f>
        <v>MH BHD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45574</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4557419:45 – B pálya</v>
      </c>
      <c r="BC334" s="260">
        <f t="shared" si="130"/>
        <v>1</v>
      </c>
      <c r="BD334" s="472" t="str">
        <f t="shared" si="131"/>
        <v>oooTurboMH BHD</v>
      </c>
      <c r="BE334" s="472" t="str">
        <f t="shared" si="132"/>
        <v>Turbo</v>
      </c>
      <c r="BF334" s="472" t="str">
        <f t="shared" si="132"/>
        <v>MH BHD</v>
      </c>
      <c r="BG334" s="260">
        <f t="shared" si="133"/>
        <v>19</v>
      </c>
      <c r="BH334" s="783"/>
      <c r="BN334" s="224"/>
    </row>
    <row r="335" spans="1:66" ht="14.25" customHeight="1">
      <c r="A335" s="938"/>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38"/>
      <c r="D336" s="818" t="s">
        <v>23</v>
      </c>
      <c r="E336" s="817">
        <f>BI337</f>
        <v>45574</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38"/>
      <c r="C337" s="797">
        <v>0.79166666666666663</v>
      </c>
      <c r="D337" s="798" t="s">
        <v>21</v>
      </c>
      <c r="E337" s="799" t="str">
        <f t="shared" ref="E337:E342" si="134">IF(ISNA(BK338),"–",BK338&amp;". forduló:     "&amp;BL338&amp;"  v.  "&amp;BM338)</f>
        <v>19. forduló:     HZSE Ludovika 2  v.  Zrínyigyöngye</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45574</v>
      </c>
      <c r="BN337" s="224"/>
    </row>
    <row r="338" spans="1:66" ht="16.5" customHeight="1">
      <c r="A338" s="938"/>
      <c r="C338" s="804"/>
      <c r="D338" s="785" t="s">
        <v>22</v>
      </c>
      <c r="E338" s="781" t="str">
        <f t="shared" si="134"/>
        <v>19. forduló:     HZSE Ludovika 1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45574</v>
      </c>
      <c r="BJ338" s="780" t="str">
        <f>$AW$71</f>
        <v>19:00 – A pálya</v>
      </c>
      <c r="BK338" s="780">
        <f>VLOOKUP(BI338&amp;BJ338,ASZ!$BB$43:$BG$470,6,FALSE)</f>
        <v>19</v>
      </c>
      <c r="BL338" s="472" t="str">
        <f>VLOOKUP(BI338&amp;BJ338,ASZ!$BB$43:$BG$470,4,FALSE)</f>
        <v>HZSE Ludovika 2</v>
      </c>
      <c r="BM338" s="472" t="str">
        <f>VLOOKUP(BI338&amp;BJ338,ASZ!$BB$43:$BG$470,5,FALSE)</f>
        <v>Zrínyigyöngye</v>
      </c>
      <c r="BN338" s="224"/>
    </row>
    <row r="339" spans="1:66" ht="16.5" customHeight="1">
      <c r="A339" s="938"/>
      <c r="C339" s="806">
        <v>0.82291666666666663</v>
      </c>
      <c r="D339" s="786" t="s">
        <v>21</v>
      </c>
      <c r="E339" s="787" t="str">
        <f t="shared" si="134"/>
        <v>19. forduló:     ABÉ UNITED  v.  FC HALY</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45574</v>
      </c>
      <c r="BJ339" s="780" t="str">
        <f>$AW$72</f>
        <v>19:00 – B pálya</v>
      </c>
      <c r="BK339" s="780">
        <f>VLOOKUP(BI339&amp;BJ339,ASZ!$BB$43:$BG$470,6,FALSE)</f>
        <v>19</v>
      </c>
      <c r="BL339" s="472" t="str">
        <f>VLOOKUP(BI339&amp;BJ339,ASZ!$BB$43:$BG$470,4,FALSE)</f>
        <v>HZSE Ludovika 1</v>
      </c>
      <c r="BM339" s="472" t="str">
        <f>VLOOKUP(BI339&amp;BJ339,ASZ!$BB$43:$BG$470,5,FALSE)</f>
        <v>Vakana</v>
      </c>
      <c r="BN339" s="224"/>
    </row>
    <row r="340" spans="1:66" ht="16.5" customHeight="1">
      <c r="A340" s="938"/>
      <c r="C340" s="808"/>
      <c r="D340" s="791" t="s">
        <v>22</v>
      </c>
      <c r="E340" s="784" t="str">
        <f t="shared" si="134"/>
        <v>19. forduló:     Turbo  v.  MH BHD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45574</v>
      </c>
      <c r="BJ340" s="780" t="str">
        <f>$AW$73</f>
        <v>19:45 – A pálya</v>
      </c>
      <c r="BK340" s="780">
        <f>VLOOKUP(BI340&amp;BJ340,ASZ!$BB$43:$BG$470,6,FALSE)</f>
        <v>19</v>
      </c>
      <c r="BL340" s="472" t="str">
        <f>VLOOKUP(BI340&amp;BJ340,ASZ!$BB$43:$BG$470,4,FALSE)</f>
        <v>ABÉ UNITED</v>
      </c>
      <c r="BM340" s="472" t="str">
        <f>VLOOKUP(BI340&amp;BJ340,ASZ!$BB$43:$BG$470,5,FALSE)</f>
        <v>FC HALY</v>
      </c>
      <c r="BN340" s="224"/>
    </row>
    <row r="341" spans="1:66" ht="16.5" customHeight="1">
      <c r="A341" s="938"/>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45574</v>
      </c>
      <c r="BJ341" s="780" t="str">
        <f>$AW$74</f>
        <v>19:45 – B pálya</v>
      </c>
      <c r="BK341" s="780">
        <f>VLOOKUP(BI341&amp;BJ341,ASZ!$BB$43:$BG$470,6,FALSE)</f>
        <v>19</v>
      </c>
      <c r="BL341" s="472" t="str">
        <f>VLOOKUP(BI341&amp;BJ341,ASZ!$BB$43:$BG$470,4,FALSE)</f>
        <v>Turbo</v>
      </c>
      <c r="BM341" s="472" t="str">
        <f>VLOOKUP(BI341&amp;BJ341,ASZ!$BB$43:$BG$470,5,FALSE)</f>
        <v>MH BHD</v>
      </c>
      <c r="BN341" s="224"/>
    </row>
    <row r="342" spans="1:66" ht="16.5" customHeight="1">
      <c r="A342" s="938"/>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45574</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38"/>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45574</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38"/>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38"/>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38"/>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38"/>
      <c r="C347" s="778">
        <v>45581</v>
      </c>
      <c r="D347" s="778" t="s">
        <v>408</v>
      </c>
      <c r="E347" s="244" t="s">
        <v>455</v>
      </c>
      <c r="F347" s="250"/>
      <c r="G347" s="179" t="s">
        <v>178</v>
      </c>
      <c r="H347" s="251"/>
      <c r="I347" s="245" t="s">
        <v>406</v>
      </c>
      <c r="J347" s="186"/>
      <c r="K347" s="246"/>
      <c r="L347" s="204"/>
      <c r="M347" s="205"/>
      <c r="N347" s="188"/>
      <c r="O347" s="154"/>
      <c r="P347" s="188"/>
      <c r="Q347" s="188"/>
      <c r="R347" s="188"/>
      <c r="S347" s="188"/>
      <c r="U347" s="820" t="str">
        <f>"ooo"&amp;X347&amp;Y347</f>
        <v>oooABÉ UNITEDVakana</v>
      </c>
      <c r="V347" s="190" t="b">
        <f>AND(F347&lt;&gt;"",H347&lt;&gt;"")</f>
        <v>0</v>
      </c>
      <c r="W347" s="189">
        <f>AB347</f>
        <v>20</v>
      </c>
      <c r="X347" s="189" t="str">
        <f>E347</f>
        <v>ABÉ UNITED</v>
      </c>
      <c r="Y347" s="189" t="str">
        <f>I347</f>
        <v>Vakana</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45581</v>
      </c>
      <c r="AL347" s="196" t="str">
        <f>IF(OR(X347=Kedvenc!$C$43,Y347=Kedvenc!$C$43),W347,"")</f>
        <v/>
      </c>
      <c r="AM347" s="197" t="str">
        <f>IF(AL347="","",U347)</f>
        <v/>
      </c>
      <c r="AQ347" s="224"/>
      <c r="AR347" s="224"/>
      <c r="AS347" s="224"/>
      <c r="AT347" s="224"/>
      <c r="BB347" s="261" t="str">
        <f t="shared" ref="BB347:BB352" si="136">C347&amp;D347</f>
        <v>4558119:00 – A pálya</v>
      </c>
      <c r="BC347" s="260">
        <f t="shared" ref="BC347:BC352" si="137">COUNTIF($BB$43:$BB$470,BB347)</f>
        <v>1</v>
      </c>
      <c r="BD347" s="472" t="str">
        <f t="shared" ref="BD347:BD352" si="138">U347</f>
        <v>oooABÉ UNITEDVakana</v>
      </c>
      <c r="BE347" s="472" t="str">
        <f t="shared" ref="BE347:BF352" si="139">X347</f>
        <v>ABÉ UNITED</v>
      </c>
      <c r="BF347" s="472" t="str">
        <f t="shared" si="139"/>
        <v>Vakana</v>
      </c>
      <c r="BG347" s="260">
        <f t="shared" ref="BG347:BG352" si="140">W347</f>
        <v>20</v>
      </c>
      <c r="BH347" s="783"/>
    </row>
    <row r="348" spans="1:66" ht="14.25" customHeight="1">
      <c r="A348" s="938"/>
      <c r="C348" s="778">
        <v>45581</v>
      </c>
      <c r="D348" s="778" t="s">
        <v>411</v>
      </c>
      <c r="E348" s="244" t="s">
        <v>20</v>
      </c>
      <c r="F348" s="250"/>
      <c r="G348" s="179" t="s">
        <v>178</v>
      </c>
      <c r="H348" s="251"/>
      <c r="I348" s="245" t="s">
        <v>474</v>
      </c>
      <c r="J348" s="186"/>
      <c r="K348" s="247"/>
      <c r="L348" s="204"/>
      <c r="M348" s="205"/>
      <c r="N348" s="188"/>
      <c r="O348" s="154"/>
      <c r="U348" s="820" t="str">
        <f>"ooo"&amp;X348&amp;Y348</f>
        <v>oooMH BHDHZSE Ludovika 2</v>
      </c>
      <c r="V348" s="190" t="b">
        <f>AND(F348&lt;&gt;"",H348&lt;&gt;"")</f>
        <v>0</v>
      </c>
      <c r="W348" s="189">
        <f>W347</f>
        <v>20</v>
      </c>
      <c r="X348" s="189" t="str">
        <f>E348</f>
        <v>MH BHD</v>
      </c>
      <c r="Y348" s="189" t="str">
        <f>I348</f>
        <v>HZSE Ludovika 2</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45581</v>
      </c>
      <c r="AL348" s="196" t="str">
        <f>IF(OR(X348=Kedvenc!$C$43,Y348=Kedvenc!$C$43),W348,"")</f>
        <v/>
      </c>
      <c r="AM348" s="197" t="str">
        <f>IF(AL348="","",U348)</f>
        <v/>
      </c>
      <c r="BB348" s="261" t="str">
        <f t="shared" si="136"/>
        <v>4558119:00 – B pálya</v>
      </c>
      <c r="BC348" s="260">
        <f t="shared" si="137"/>
        <v>1</v>
      </c>
      <c r="BD348" s="472" t="str">
        <f t="shared" si="138"/>
        <v>oooMH BHDHZSE Ludovika 2</v>
      </c>
      <c r="BE348" s="472" t="str">
        <f t="shared" si="139"/>
        <v>MH BHD</v>
      </c>
      <c r="BF348" s="472" t="str">
        <f t="shared" si="139"/>
        <v>HZSE Ludovika 2</v>
      </c>
      <c r="BG348" s="260">
        <f t="shared" si="140"/>
        <v>20</v>
      </c>
      <c r="BH348" s="783"/>
    </row>
    <row r="349" spans="1:66" ht="14.25" customHeight="1">
      <c r="A349" s="938"/>
      <c r="C349" s="778">
        <v>45581</v>
      </c>
      <c r="D349" s="778" t="s">
        <v>409</v>
      </c>
      <c r="E349" s="244" t="s">
        <v>407</v>
      </c>
      <c r="F349" s="250"/>
      <c r="G349" s="179" t="s">
        <v>178</v>
      </c>
      <c r="H349" s="251"/>
      <c r="I349" s="245" t="s">
        <v>473</v>
      </c>
      <c r="J349" s="186"/>
      <c r="K349" s="247"/>
      <c r="L349" s="204"/>
      <c r="M349" s="205"/>
      <c r="N349" s="188"/>
      <c r="O349" s="154"/>
      <c r="U349" s="820" t="str">
        <f>"ooo"&amp;X349&amp;Y349</f>
        <v>oooZrínyigyöngyeHZSE Ludovika 1</v>
      </c>
      <c r="V349" s="190" t="b">
        <f>AND(F349&lt;&gt;"",H349&lt;&gt;"")</f>
        <v>0</v>
      </c>
      <c r="W349" s="189">
        <f>W348</f>
        <v>20</v>
      </c>
      <c r="X349" s="189" t="str">
        <f>E349</f>
        <v>Zrínyigyöngye</v>
      </c>
      <c r="Y349" s="189" t="str">
        <f>I349</f>
        <v>HZSE Ludovika 1</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45581</v>
      </c>
      <c r="AL349" s="196">
        <f>IF(OR(X349=Kedvenc!$C$43,Y349=Kedvenc!$C$43),W349,"")</f>
        <v>20</v>
      </c>
      <c r="AM349" s="197" t="str">
        <f>IF(AL349="","",U349)</f>
        <v>oooZrínyigyöngyeHZSE Ludovika 1</v>
      </c>
      <c r="BB349" s="261" t="str">
        <f t="shared" si="136"/>
        <v>4558119:45 – A pálya</v>
      </c>
      <c r="BC349" s="260">
        <f t="shared" si="137"/>
        <v>1</v>
      </c>
      <c r="BD349" s="472" t="str">
        <f t="shared" si="138"/>
        <v>oooZrínyigyöngyeHZSE Ludovika 1</v>
      </c>
      <c r="BE349" s="472" t="str">
        <f t="shared" si="139"/>
        <v>Zrínyigyöngye</v>
      </c>
      <c r="BF349" s="472" t="str">
        <f t="shared" si="139"/>
        <v>HZSE Ludovika 1</v>
      </c>
      <c r="BG349" s="260">
        <f t="shared" si="140"/>
        <v>20</v>
      </c>
      <c r="BH349" s="783"/>
    </row>
    <row r="350" spans="1:66" ht="14.25" customHeight="1">
      <c r="A350" s="938"/>
      <c r="C350" s="778">
        <v>45581</v>
      </c>
      <c r="D350" s="778" t="s">
        <v>412</v>
      </c>
      <c r="E350" s="244" t="s">
        <v>475</v>
      </c>
      <c r="F350" s="250"/>
      <c r="G350" s="179" t="s">
        <v>178</v>
      </c>
      <c r="H350" s="251"/>
      <c r="I350" s="245" t="s">
        <v>454</v>
      </c>
      <c r="J350" s="186"/>
      <c r="K350" s="247"/>
      <c r="L350" s="204"/>
      <c r="M350" s="205"/>
      <c r="N350" s="188"/>
      <c r="O350" s="154"/>
      <c r="U350" s="820" t="str">
        <f>"ooo"&amp;X350&amp;Y350</f>
        <v>oooFC HALYTurbo</v>
      </c>
      <c r="V350" s="190" t="b">
        <f>AND(F350&lt;&gt;"",H350&lt;&gt;"")</f>
        <v>0</v>
      </c>
      <c r="W350" s="189">
        <f>W349</f>
        <v>20</v>
      </c>
      <c r="X350" s="189" t="str">
        <f>E350</f>
        <v>FC HALY</v>
      </c>
      <c r="Y350" s="189" t="str">
        <f>I350</f>
        <v>Turbo</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45581</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4558119:45 – B pálya</v>
      </c>
      <c r="BC350" s="260">
        <f t="shared" si="137"/>
        <v>1</v>
      </c>
      <c r="BD350" s="472" t="str">
        <f t="shared" si="138"/>
        <v>oooFC HALYTurbo</v>
      </c>
      <c r="BE350" s="472" t="str">
        <f t="shared" si="139"/>
        <v>FC HALY</v>
      </c>
      <c r="BF350" s="472" t="str">
        <f t="shared" si="139"/>
        <v>Turbo</v>
      </c>
      <c r="BG350" s="260">
        <f t="shared" si="140"/>
        <v>20</v>
      </c>
      <c r="BH350" s="783"/>
      <c r="BN350" s="224"/>
    </row>
    <row r="351" spans="1:66" ht="14.25" customHeight="1">
      <c r="A351" s="938"/>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38"/>
      <c r="D352" s="818" t="s">
        <v>23</v>
      </c>
      <c r="E352" s="817">
        <f>BI353</f>
        <v>45581</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38"/>
      <c r="C353" s="797">
        <v>0.79166666666666663</v>
      </c>
      <c r="D353" s="798" t="s">
        <v>21</v>
      </c>
      <c r="E353" s="799" t="str">
        <f t="shared" ref="E353:E358" si="141">IF(ISNA(BK354),"–",BK354&amp;". forduló:     "&amp;BL354&amp;"  v.  "&amp;BM354)</f>
        <v>20. forduló:     ABÉ UNITED  v.  Vakana</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45581</v>
      </c>
      <c r="BN353" s="224"/>
    </row>
    <row r="354" spans="1:66" ht="16.5" customHeight="1">
      <c r="A354" s="938"/>
      <c r="C354" s="804"/>
      <c r="D354" s="785" t="s">
        <v>22</v>
      </c>
      <c r="E354" s="781" t="str">
        <f t="shared" si="141"/>
        <v>20. forduló:     MH BHD  v.  HZSE Ludovika 2</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45581</v>
      </c>
      <c r="BJ354" s="780" t="str">
        <f>$AW$71</f>
        <v>19:00 – A pálya</v>
      </c>
      <c r="BK354" s="780">
        <f>VLOOKUP(BI354&amp;BJ354,ASZ!$BB$43:$BG$470,6,FALSE)</f>
        <v>20</v>
      </c>
      <c r="BL354" s="472" t="str">
        <f>VLOOKUP(BI354&amp;BJ354,ASZ!$BB$43:$BG$470,4,FALSE)</f>
        <v>ABÉ UNITED</v>
      </c>
      <c r="BM354" s="472" t="str">
        <f>VLOOKUP(BI354&amp;BJ354,ASZ!$BB$43:$BG$470,5,FALSE)</f>
        <v>Vakana</v>
      </c>
      <c r="BN354" s="224"/>
    </row>
    <row r="355" spans="1:66" ht="16.5" customHeight="1">
      <c r="A355" s="938"/>
      <c r="C355" s="806">
        <v>0.82291666666666663</v>
      </c>
      <c r="D355" s="786" t="s">
        <v>21</v>
      </c>
      <c r="E355" s="787" t="str">
        <f t="shared" si="141"/>
        <v>20. forduló:     Zrínyigyöngye  v.  HZSE Ludovika 1</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45581</v>
      </c>
      <c r="BJ355" s="780" t="str">
        <f>$AW$72</f>
        <v>19:00 – B pálya</v>
      </c>
      <c r="BK355" s="780">
        <f>VLOOKUP(BI355&amp;BJ355,ASZ!$BB$43:$BG$470,6,FALSE)</f>
        <v>20</v>
      </c>
      <c r="BL355" s="472" t="str">
        <f>VLOOKUP(BI355&amp;BJ355,ASZ!$BB$43:$BG$470,4,FALSE)</f>
        <v>MH BHD</v>
      </c>
      <c r="BM355" s="472" t="str">
        <f>VLOOKUP(BI355&amp;BJ355,ASZ!$BB$43:$BG$470,5,FALSE)</f>
        <v>HZSE Ludovika 2</v>
      </c>
      <c r="BN355" s="224"/>
    </row>
    <row r="356" spans="1:66" ht="16.5" customHeight="1">
      <c r="A356" s="938"/>
      <c r="C356" s="808"/>
      <c r="D356" s="791" t="s">
        <v>22</v>
      </c>
      <c r="E356" s="784" t="str">
        <f t="shared" si="141"/>
        <v>20. forduló:     FC HALY  v.  Turbo</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45581</v>
      </c>
      <c r="BJ356" s="780" t="str">
        <f>$AW$73</f>
        <v>19:45 – A pálya</v>
      </c>
      <c r="BK356" s="780">
        <f>VLOOKUP(BI356&amp;BJ356,ASZ!$BB$43:$BG$470,6,FALSE)</f>
        <v>20</v>
      </c>
      <c r="BL356" s="472" t="str">
        <f>VLOOKUP(BI356&amp;BJ356,ASZ!$BB$43:$BG$470,4,FALSE)</f>
        <v>Zrínyigyöngye</v>
      </c>
      <c r="BM356" s="472" t="str">
        <f>VLOOKUP(BI356&amp;BJ356,ASZ!$BB$43:$BG$470,5,FALSE)</f>
        <v>HZSE Ludovika 1</v>
      </c>
      <c r="BN356" s="224"/>
    </row>
    <row r="357" spans="1:66" ht="16.5" customHeight="1">
      <c r="A357" s="938"/>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45581</v>
      </c>
      <c r="BJ357" s="780" t="str">
        <f>$AW$74</f>
        <v>19:45 – B pálya</v>
      </c>
      <c r="BK357" s="780">
        <f>VLOOKUP(BI357&amp;BJ357,ASZ!$BB$43:$BG$470,6,FALSE)</f>
        <v>20</v>
      </c>
      <c r="BL357" s="472" t="str">
        <f>VLOOKUP(BI357&amp;BJ357,ASZ!$BB$43:$BG$470,4,FALSE)</f>
        <v>FC HALY</v>
      </c>
      <c r="BM357" s="472" t="str">
        <f>VLOOKUP(BI357&amp;BJ357,ASZ!$BB$43:$BG$470,5,FALSE)</f>
        <v>Turbo</v>
      </c>
      <c r="BN357" s="224"/>
    </row>
    <row r="358" spans="1:66" ht="16.5" customHeight="1">
      <c r="A358" s="938"/>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45581</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38"/>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45581</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38"/>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38"/>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38"/>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38"/>
      <c r="C363" s="778">
        <v>45595</v>
      </c>
      <c r="D363" s="778" t="s">
        <v>408</v>
      </c>
      <c r="E363" s="244" t="s">
        <v>455</v>
      </c>
      <c r="F363" s="250"/>
      <c r="G363" s="179" t="s">
        <v>178</v>
      </c>
      <c r="H363" s="251"/>
      <c r="I363" s="245" t="s">
        <v>407</v>
      </c>
      <c r="J363" s="186"/>
      <c r="K363" s="246"/>
      <c r="L363" s="204"/>
      <c r="M363" s="205"/>
      <c r="N363" s="188"/>
      <c r="O363" s="154"/>
      <c r="P363" s="188"/>
      <c r="Q363" s="188"/>
      <c r="R363" s="188"/>
      <c r="S363" s="188"/>
      <c r="U363" s="820" t="str">
        <f>"ooo"&amp;X363&amp;Y363</f>
        <v>oooABÉ UNITEDZrínyigyöngye</v>
      </c>
      <c r="V363" s="190" t="b">
        <f>AND(F363&lt;&gt;"",H363&lt;&gt;"")</f>
        <v>0</v>
      </c>
      <c r="W363" s="189">
        <f>AB363</f>
        <v>21</v>
      </c>
      <c r="X363" s="189" t="str">
        <f>E363</f>
        <v>ABÉ UNITED</v>
      </c>
      <c r="Y363" s="189" t="str">
        <f>I363</f>
        <v>Zrínyigyöngye</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45595</v>
      </c>
      <c r="AL363" s="196">
        <f>IF(OR(X363=Kedvenc!$C$43,Y363=Kedvenc!$C$43),W363,"")</f>
        <v>21</v>
      </c>
      <c r="AM363" s="197" t="str">
        <f>IF(AL363="","",U363)</f>
        <v>oooABÉ UNITEDZrínyigyöngye</v>
      </c>
      <c r="AQ363" s="224"/>
      <c r="AR363" s="224"/>
      <c r="AS363" s="224"/>
      <c r="AT363" s="224"/>
      <c r="BB363" s="261" t="str">
        <f t="shared" ref="BB363:BB368" si="143">C363&amp;D363</f>
        <v>4559519:00 – A pálya</v>
      </c>
      <c r="BC363" s="260">
        <f t="shared" ref="BC363:BC368" si="144">COUNTIF($BB$43:$BB$470,BB363)</f>
        <v>1</v>
      </c>
      <c r="BD363" s="472" t="str">
        <f t="shared" ref="BD363:BD368" si="145">U363</f>
        <v>oooABÉ UNITEDZrínyigyöngye</v>
      </c>
      <c r="BE363" s="472" t="str">
        <f t="shared" ref="BE363:BF368" si="146">X363</f>
        <v>ABÉ UNITED</v>
      </c>
      <c r="BF363" s="472" t="str">
        <f t="shared" si="146"/>
        <v>Zrínyigyöngye</v>
      </c>
      <c r="BG363" s="260">
        <f t="shared" ref="BG363:BG368" si="147">W363</f>
        <v>21</v>
      </c>
      <c r="BH363" s="783"/>
    </row>
    <row r="364" spans="1:66" ht="14.25" customHeight="1">
      <c r="A364" s="938"/>
      <c r="C364" s="778">
        <v>45595</v>
      </c>
      <c r="D364" s="778" t="s">
        <v>411</v>
      </c>
      <c r="E364" s="244" t="s">
        <v>473</v>
      </c>
      <c r="F364" s="250"/>
      <c r="G364" s="179" t="s">
        <v>178</v>
      </c>
      <c r="H364" s="251"/>
      <c r="I364" s="245" t="s">
        <v>20</v>
      </c>
      <c r="J364" s="186"/>
      <c r="K364" s="247"/>
      <c r="L364" s="204"/>
      <c r="M364" s="205"/>
      <c r="N364" s="188"/>
      <c r="O364" s="154"/>
      <c r="U364" s="820" t="str">
        <f>"ooo"&amp;X364&amp;Y364</f>
        <v>oooHZSE Ludovika 1MH BHD</v>
      </c>
      <c r="V364" s="190" t="b">
        <f>AND(F364&lt;&gt;"",H364&lt;&gt;"")</f>
        <v>0</v>
      </c>
      <c r="W364" s="189">
        <f>W363</f>
        <v>21</v>
      </c>
      <c r="X364" s="189" t="str">
        <f>E364</f>
        <v>HZSE Ludovika 1</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45595</v>
      </c>
      <c r="AL364" s="196" t="str">
        <f>IF(OR(X364=Kedvenc!$C$43,Y364=Kedvenc!$C$43),W364,"")</f>
        <v/>
      </c>
      <c r="AM364" s="197" t="str">
        <f>IF(AL364="","",U364)</f>
        <v/>
      </c>
      <c r="BB364" s="261" t="str">
        <f t="shared" si="143"/>
        <v>4559519:00 – B pálya</v>
      </c>
      <c r="BC364" s="260">
        <f t="shared" si="144"/>
        <v>1</v>
      </c>
      <c r="BD364" s="472" t="str">
        <f t="shared" si="145"/>
        <v>oooHZSE Ludovika 1MH BHD</v>
      </c>
      <c r="BE364" s="472" t="str">
        <f t="shared" si="146"/>
        <v>HZSE Ludovika 1</v>
      </c>
      <c r="BF364" s="472" t="str">
        <f t="shared" si="146"/>
        <v>MH BHD</v>
      </c>
      <c r="BG364" s="260">
        <f t="shared" si="147"/>
        <v>21</v>
      </c>
      <c r="BH364" s="783"/>
    </row>
    <row r="365" spans="1:66" ht="14.25" customHeight="1">
      <c r="A365" s="938"/>
      <c r="C365" s="778">
        <v>45595</v>
      </c>
      <c r="D365" s="778" t="s">
        <v>409</v>
      </c>
      <c r="E365" s="244" t="s">
        <v>454</v>
      </c>
      <c r="F365" s="250"/>
      <c r="G365" s="179" t="s">
        <v>178</v>
      </c>
      <c r="H365" s="251"/>
      <c r="I365" s="245" t="s">
        <v>406</v>
      </c>
      <c r="J365" s="186"/>
      <c r="K365" s="247"/>
      <c r="L365" s="204"/>
      <c r="M365" s="205"/>
      <c r="N365" s="188"/>
      <c r="O365" s="154"/>
      <c r="U365" s="820" t="str">
        <f>"ooo"&amp;X365&amp;Y365</f>
        <v>oooTurboVakana</v>
      </c>
      <c r="V365" s="190" t="b">
        <f>AND(F365&lt;&gt;"",H365&lt;&gt;"")</f>
        <v>0</v>
      </c>
      <c r="W365" s="189">
        <f>W364</f>
        <v>21</v>
      </c>
      <c r="X365" s="189" t="str">
        <f>E365</f>
        <v>Turbo</v>
      </c>
      <c r="Y365" s="189" t="str">
        <f>I365</f>
        <v>Vakana</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45595</v>
      </c>
      <c r="AL365" s="196" t="str">
        <f>IF(OR(X365=Kedvenc!$C$43,Y365=Kedvenc!$C$43),W365,"")</f>
        <v/>
      </c>
      <c r="AM365" s="197" t="str">
        <f>IF(AL365="","",U365)</f>
        <v/>
      </c>
      <c r="BB365" s="261" t="str">
        <f t="shared" si="143"/>
        <v>4559519:45 – A pálya</v>
      </c>
      <c r="BC365" s="260">
        <f t="shared" si="144"/>
        <v>1</v>
      </c>
      <c r="BD365" s="472" t="str">
        <f t="shared" si="145"/>
        <v>oooTurboVakana</v>
      </c>
      <c r="BE365" s="472" t="str">
        <f t="shared" si="146"/>
        <v>Turbo</v>
      </c>
      <c r="BF365" s="472" t="str">
        <f t="shared" si="146"/>
        <v>Vakana</v>
      </c>
      <c r="BG365" s="260">
        <f t="shared" si="147"/>
        <v>21</v>
      </c>
      <c r="BH365" s="783"/>
    </row>
    <row r="366" spans="1:66" ht="14.25" customHeight="1">
      <c r="A366" s="938"/>
      <c r="C366" s="778">
        <v>45595</v>
      </c>
      <c r="D366" s="778" t="s">
        <v>412</v>
      </c>
      <c r="E366" s="244" t="s">
        <v>474</v>
      </c>
      <c r="F366" s="250"/>
      <c r="G366" s="179" t="s">
        <v>178</v>
      </c>
      <c r="H366" s="251"/>
      <c r="I366" s="245" t="s">
        <v>475</v>
      </c>
      <c r="J366" s="186"/>
      <c r="K366" s="247"/>
      <c r="L366" s="204"/>
      <c r="M366" s="205"/>
      <c r="N366" s="188"/>
      <c r="O366" s="154"/>
      <c r="U366" s="820" t="str">
        <f>"ooo"&amp;X366&amp;Y366</f>
        <v>oooHZSE Ludovika 2FC HALY</v>
      </c>
      <c r="V366" s="190" t="b">
        <f>AND(F366&lt;&gt;"",H366&lt;&gt;"")</f>
        <v>0</v>
      </c>
      <c r="W366" s="189">
        <f>W365</f>
        <v>21</v>
      </c>
      <c r="X366" s="189" t="str">
        <f>E366</f>
        <v>HZSE Ludovika 2</v>
      </c>
      <c r="Y366" s="189" t="str">
        <f>I366</f>
        <v>FC HALY</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45595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4559519:45 – B pálya</v>
      </c>
      <c r="BC366" s="260">
        <f t="shared" si="144"/>
        <v>1</v>
      </c>
      <c r="BD366" s="472" t="str">
        <f t="shared" si="145"/>
        <v>oooHZSE Ludovika 2FC HALY</v>
      </c>
      <c r="BE366" s="472" t="str">
        <f t="shared" si="146"/>
        <v>HZSE Ludovika 2</v>
      </c>
      <c r="BF366" s="472" t="str">
        <f t="shared" si="146"/>
        <v>FC HALY</v>
      </c>
      <c r="BG366" s="260">
        <f t="shared" si="147"/>
        <v>21</v>
      </c>
      <c r="BH366" s="783"/>
      <c r="BN366" s="224"/>
    </row>
    <row r="367" spans="1:66" ht="14.25" customHeight="1">
      <c r="A367" s="938"/>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38"/>
      <c r="D368" s="818" t="s">
        <v>23</v>
      </c>
      <c r="E368" s="817">
        <f>BI369</f>
        <v>45595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38"/>
      <c r="C369" s="797">
        <v>0.79166666666666663</v>
      </c>
      <c r="D369" s="798" t="s">
        <v>21</v>
      </c>
      <c r="E369" s="799" t="str">
        <f t="shared" ref="E369:E374" si="148">IF(ISNA(BK370),"–",BK370&amp;". forduló:     "&amp;BL370&amp;"  v.  "&amp;BM370)</f>
        <v>21. forduló:     ABÉ UNITED  v.  Zrínyigyöngye</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45595</v>
      </c>
      <c r="BN369" s="224"/>
    </row>
    <row r="370" spans="1:66" ht="16.5" customHeight="1">
      <c r="A370" s="938"/>
      <c r="C370" s="804"/>
      <c r="D370" s="785" t="s">
        <v>22</v>
      </c>
      <c r="E370" s="781" t="str">
        <f t="shared" si="148"/>
        <v>21. forduló:     HZSE Ludovika 1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45595</v>
      </c>
      <c r="BJ370" s="780" t="str">
        <f>$AW$71</f>
        <v>19:00 – A pálya</v>
      </c>
      <c r="BK370" s="780">
        <f>VLOOKUP(BI370&amp;BJ370,ASZ!$BB$43:$BG$470,6,FALSE)</f>
        <v>21</v>
      </c>
      <c r="BL370" s="472" t="str">
        <f>VLOOKUP(BI370&amp;BJ370,ASZ!$BB$43:$BG$470,4,FALSE)</f>
        <v>ABÉ UNITED</v>
      </c>
      <c r="BM370" s="472" t="str">
        <f>VLOOKUP(BI370&amp;BJ370,ASZ!$BB$43:$BG$470,5,FALSE)</f>
        <v>Zrínyigyöngye</v>
      </c>
      <c r="BN370" s="224"/>
    </row>
    <row r="371" spans="1:66" ht="16.5" customHeight="1">
      <c r="A371" s="938"/>
      <c r="C371" s="806">
        <v>0.82291666666666663</v>
      </c>
      <c r="D371" s="786" t="s">
        <v>21</v>
      </c>
      <c r="E371" s="787" t="str">
        <f t="shared" si="148"/>
        <v>21. forduló:     Turbo  v.  Vakana</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45595</v>
      </c>
      <c r="BJ371" s="780" t="str">
        <f>$AW$72</f>
        <v>19:00 – B pálya</v>
      </c>
      <c r="BK371" s="780">
        <f>VLOOKUP(BI371&amp;BJ371,ASZ!$BB$43:$BG$470,6,FALSE)</f>
        <v>21</v>
      </c>
      <c r="BL371" s="472" t="str">
        <f>VLOOKUP(BI371&amp;BJ371,ASZ!$BB$43:$BG$470,4,FALSE)</f>
        <v>HZSE Ludovika 1</v>
      </c>
      <c r="BM371" s="472" t="str">
        <f>VLOOKUP(BI371&amp;BJ371,ASZ!$BB$43:$BG$470,5,FALSE)</f>
        <v>MH BHD</v>
      </c>
      <c r="BN371" s="224"/>
    </row>
    <row r="372" spans="1:66" ht="16.5" customHeight="1">
      <c r="A372" s="938"/>
      <c r="C372" s="808"/>
      <c r="D372" s="791" t="s">
        <v>22</v>
      </c>
      <c r="E372" s="784" t="str">
        <f t="shared" si="148"/>
        <v>21. forduló:     HZSE Ludovika 2  v.  FC HALY</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45595</v>
      </c>
      <c r="BJ372" s="780" t="str">
        <f>$AW$73</f>
        <v>19:45 – A pálya</v>
      </c>
      <c r="BK372" s="780">
        <f>VLOOKUP(BI372&amp;BJ372,ASZ!$BB$43:$BG$470,6,FALSE)</f>
        <v>21</v>
      </c>
      <c r="BL372" s="472" t="str">
        <f>VLOOKUP(BI372&amp;BJ372,ASZ!$BB$43:$BG$470,4,FALSE)</f>
        <v>Turbo</v>
      </c>
      <c r="BM372" s="472" t="str">
        <f>VLOOKUP(BI372&amp;BJ372,ASZ!$BB$43:$BG$470,5,FALSE)</f>
        <v>Vakana</v>
      </c>
      <c r="BN372" s="224"/>
    </row>
    <row r="373" spans="1:66" ht="16.5" customHeight="1">
      <c r="A373" s="938"/>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45595</v>
      </c>
      <c r="BJ373" s="780" t="str">
        <f>$AW$74</f>
        <v>19:45 – B pálya</v>
      </c>
      <c r="BK373" s="780">
        <f>VLOOKUP(BI373&amp;BJ373,ASZ!$BB$43:$BG$470,6,FALSE)</f>
        <v>21</v>
      </c>
      <c r="BL373" s="472" t="str">
        <f>VLOOKUP(BI373&amp;BJ373,ASZ!$BB$43:$BG$470,4,FALSE)</f>
        <v>HZSE Ludovika 2</v>
      </c>
      <c r="BM373" s="472" t="str">
        <f>VLOOKUP(BI373&amp;BJ373,ASZ!$BB$43:$BG$470,5,FALSE)</f>
        <v>FC HALY</v>
      </c>
      <c r="BN373" s="224"/>
    </row>
    <row r="374" spans="1:66" ht="16.5" customHeight="1">
      <c r="A374" s="938"/>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45595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38"/>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45595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38"/>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38"/>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38"/>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38"/>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38"/>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38"/>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38"/>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38"/>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38"/>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38"/>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38"/>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38"/>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38"/>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38"/>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38"/>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38"/>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38"/>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38"/>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38"/>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38"/>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38"/>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38"/>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38"/>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38"/>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38"/>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38"/>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38"/>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38"/>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38"/>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38"/>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38"/>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38"/>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38"/>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38"/>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38"/>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38"/>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38"/>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38"/>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38"/>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38"/>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38"/>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38"/>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38"/>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38"/>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38"/>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38"/>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38"/>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38"/>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38"/>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38"/>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38"/>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38"/>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38"/>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38"/>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38"/>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38"/>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38"/>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38"/>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38"/>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38"/>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38"/>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38"/>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38"/>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38"/>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38"/>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38"/>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38"/>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38"/>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38"/>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38"/>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38"/>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38"/>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38"/>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38"/>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38"/>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38"/>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38"/>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38"/>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38"/>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38"/>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38"/>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38"/>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38"/>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38"/>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38"/>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38"/>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38"/>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38"/>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38"/>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38"/>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38"/>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38"/>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38"/>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38"/>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38"/>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38"/>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38"/>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38"/>
      <c r="B473" s="166"/>
      <c r="C473" s="167"/>
      <c r="D473" s="167"/>
      <c r="E473" s="939"/>
      <c r="F473" s="939"/>
      <c r="G473" s="939"/>
      <c r="H473" s="939"/>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38"/>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38"/>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38"/>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38"/>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38"/>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38"/>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38"/>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38"/>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38"/>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38"/>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38"/>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38"/>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38"/>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38"/>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38"/>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38"/>
      <c r="B489" s="166"/>
      <c r="C489" s="167"/>
      <c r="D489" s="167"/>
      <c r="E489" s="939"/>
      <c r="F489" s="939"/>
      <c r="G489" s="939"/>
      <c r="H489" s="939"/>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38"/>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38"/>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38"/>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38"/>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38"/>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38"/>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38"/>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38"/>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38"/>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38"/>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38"/>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38"/>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38"/>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38"/>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38"/>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38"/>
      <c r="B505" s="166"/>
      <c r="C505" s="167"/>
      <c r="D505" s="167"/>
      <c r="E505" s="939"/>
      <c r="F505" s="939"/>
      <c r="G505" s="939"/>
      <c r="H505" s="939"/>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38"/>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38"/>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38"/>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38"/>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38"/>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38"/>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38"/>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38"/>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38"/>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38"/>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38"/>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38"/>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38"/>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38"/>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38"/>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38"/>
      <c r="B521" s="166"/>
      <c r="C521" s="167"/>
      <c r="D521" s="167"/>
      <c r="E521" s="939"/>
      <c r="F521" s="939"/>
      <c r="G521" s="939"/>
      <c r="H521" s="939"/>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38"/>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38"/>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38"/>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38"/>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38"/>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38"/>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38"/>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38"/>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38"/>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38"/>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38"/>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38"/>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38"/>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38"/>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38"/>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38"/>
      <c r="B537" s="166"/>
      <c r="C537" s="167"/>
      <c r="D537" s="167"/>
      <c r="E537" s="939"/>
      <c r="F537" s="939"/>
      <c r="G537" s="939"/>
      <c r="H537" s="939"/>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38"/>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38"/>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38"/>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38"/>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38"/>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38"/>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38"/>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38"/>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38"/>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38"/>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38"/>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38"/>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38"/>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38"/>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38"/>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38"/>
      <c r="B553" s="166"/>
      <c r="C553" s="167"/>
      <c r="D553" s="167"/>
      <c r="E553" s="939"/>
      <c r="F553" s="939"/>
      <c r="G553" s="939"/>
      <c r="H553" s="939"/>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38"/>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38"/>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38"/>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38"/>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38"/>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38"/>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38"/>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38"/>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38"/>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38"/>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38"/>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38"/>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38"/>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38"/>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38"/>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38"/>
      <c r="B569" s="166"/>
      <c r="C569" s="167"/>
      <c r="D569" s="167"/>
      <c r="E569" s="939"/>
      <c r="F569" s="939"/>
      <c r="G569" s="939"/>
      <c r="H569" s="939"/>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38"/>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38"/>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38"/>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38"/>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38"/>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38"/>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38"/>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38"/>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38"/>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38"/>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38"/>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38"/>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38"/>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38"/>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38"/>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38"/>
      <c r="B585" s="166"/>
      <c r="C585" s="167"/>
      <c r="D585" s="167"/>
      <c r="E585" s="939"/>
      <c r="F585" s="939"/>
      <c r="G585" s="939"/>
      <c r="H585" s="939"/>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38"/>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38"/>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38"/>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38"/>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38"/>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38"/>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38"/>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38"/>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38"/>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38"/>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38"/>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38"/>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38"/>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38"/>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38"/>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38"/>
      <c r="B601" s="166"/>
      <c r="C601" s="167"/>
      <c r="D601" s="167"/>
      <c r="E601" s="939"/>
      <c r="F601" s="939"/>
      <c r="G601" s="939"/>
      <c r="H601" s="939"/>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38"/>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38"/>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38"/>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38"/>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38"/>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38"/>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38"/>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38"/>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38"/>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38"/>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38"/>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38"/>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38"/>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38"/>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38"/>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38"/>
      <c r="B617" s="166"/>
      <c r="C617" s="167"/>
      <c r="D617" s="167"/>
      <c r="E617" s="939"/>
      <c r="F617" s="939"/>
      <c r="G617" s="939"/>
      <c r="H617" s="939"/>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38"/>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38"/>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38"/>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38"/>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38"/>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38"/>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38"/>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38"/>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38"/>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38"/>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38"/>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38"/>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38"/>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38"/>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38"/>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38"/>
      <c r="B633" s="166"/>
      <c r="C633" s="167"/>
      <c r="D633" s="167"/>
      <c r="E633" s="939"/>
      <c r="F633" s="939"/>
      <c r="G633" s="939"/>
      <c r="H633" s="939"/>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38"/>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38"/>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38"/>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38"/>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38"/>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38"/>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38"/>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38"/>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38"/>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38"/>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38"/>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38"/>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38"/>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38"/>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38"/>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38"/>
      <c r="B649" s="166"/>
      <c r="C649" s="167"/>
      <c r="D649" s="167"/>
      <c r="E649" s="939"/>
      <c r="F649" s="939"/>
      <c r="G649" s="939"/>
      <c r="H649" s="939"/>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38"/>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38"/>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38"/>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38"/>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38"/>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38"/>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38"/>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38"/>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38"/>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38"/>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38"/>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38"/>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38"/>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38"/>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38"/>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38"/>
      <c r="B665" s="166"/>
      <c r="C665" s="167"/>
      <c r="D665" s="167"/>
      <c r="E665" s="939"/>
      <c r="F665" s="939"/>
      <c r="G665" s="939"/>
      <c r="H665" s="939"/>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38"/>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38"/>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38"/>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38"/>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38"/>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38"/>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38"/>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38"/>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38"/>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38"/>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38"/>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38"/>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38"/>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38"/>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38"/>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38"/>
      <c r="B681" s="166"/>
      <c r="C681" s="167"/>
      <c r="D681" s="167"/>
      <c r="E681" s="939"/>
      <c r="F681" s="939"/>
      <c r="G681" s="939"/>
      <c r="H681" s="939"/>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38"/>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38"/>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38"/>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38"/>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38"/>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38"/>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38"/>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38"/>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38"/>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38"/>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38"/>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38"/>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38"/>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38"/>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38"/>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38"/>
      <c r="B697" s="166"/>
      <c r="C697" s="167"/>
      <c r="D697" s="167"/>
      <c r="E697" s="939"/>
      <c r="F697" s="939"/>
      <c r="G697" s="939"/>
      <c r="H697" s="939"/>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38"/>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38"/>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38"/>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38"/>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38"/>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38"/>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38"/>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38"/>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38"/>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38"/>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38"/>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38"/>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38"/>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38"/>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38"/>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38"/>
      <c r="B713" s="166"/>
      <c r="C713" s="167"/>
      <c r="D713" s="167"/>
      <c r="E713" s="939"/>
      <c r="F713" s="939"/>
      <c r="G713" s="939"/>
      <c r="H713" s="939"/>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38"/>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38"/>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38"/>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38"/>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38"/>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38"/>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38"/>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38"/>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38"/>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38"/>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38"/>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38"/>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38"/>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38"/>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38"/>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38"/>
      <c r="B729" s="166"/>
      <c r="C729" s="167"/>
      <c r="D729" s="167"/>
      <c r="E729" s="939"/>
      <c r="F729" s="939"/>
      <c r="G729" s="939"/>
      <c r="H729" s="939"/>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38"/>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38"/>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38"/>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38"/>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38"/>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38"/>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38"/>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38"/>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38"/>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38"/>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38"/>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38"/>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38"/>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38"/>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38"/>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38"/>
      <c r="B745" s="166"/>
      <c r="C745" s="167"/>
      <c r="D745" s="167"/>
      <c r="E745" s="939"/>
      <c r="F745" s="939"/>
      <c r="G745" s="939"/>
      <c r="H745" s="939"/>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38"/>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38"/>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38"/>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38"/>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38"/>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38"/>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38"/>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38"/>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38"/>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38"/>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38"/>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38"/>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38"/>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38"/>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38"/>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38"/>
      <c r="B761" s="166"/>
      <c r="C761" s="167"/>
      <c r="D761" s="167"/>
      <c r="E761" s="939"/>
      <c r="F761" s="939"/>
      <c r="G761" s="939"/>
      <c r="H761" s="939"/>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38"/>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38"/>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38"/>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38"/>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38"/>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38"/>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38"/>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38"/>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38"/>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38"/>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38"/>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38"/>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38"/>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38"/>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9zpjprr5Il5NyBPReSUiZldTo0s8SmWYHktIE9Gd+lxC0kj0aKGw/WHLf4iwEUmg1UHDAF49HVgseMKpo9ZIQ==" saltValue="9UNO9zav0a82ZiIuA43Ttg==" spinCount="100000" sheet="1" objects="1" scenarios="1"/>
  <mergeCells count="65">
    <mergeCell ref="E761:H761"/>
    <mergeCell ref="A712:A727"/>
    <mergeCell ref="E713:H713"/>
    <mergeCell ref="E729:H729"/>
    <mergeCell ref="E745:H745"/>
    <mergeCell ref="A760:A775"/>
    <mergeCell ref="A744:A759"/>
    <mergeCell ref="A728:A743"/>
    <mergeCell ref="A472:A487"/>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52" t="s">
        <v>376</v>
      </c>
      <c r="P41" s="952"/>
      <c r="Q41" s="952"/>
      <c r="R41" s="952"/>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f ca="1">IF(CN42=0,"xxx",VLOOKUP(CN42,CI42:CL65,IF($AJ$44,3,2),FALSE))</f>
        <v>3</v>
      </c>
      <c r="CP41" s="294"/>
      <c r="CQ41" s="295" t="s">
        <v>83</v>
      </c>
      <c r="CR41" s="293">
        <f ca="1">IF(CN43=0,"xxx",VLOOKUP(CN43,CI42:CL65,IF($AJ$44,3,2),FALSE))</f>
        <v>4</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3</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2</v>
      </c>
      <c r="D42" s="470" t="str">
        <f t="shared" ref="D42:D49" ca="1" si="1">IF($AJ$72,VLOOKUP(AN42,$AN$146:$AO$169,2,FALSE),"")</f>
        <v>▲</v>
      </c>
      <c r="E42" s="821" t="str">
        <f t="shared" ref="E42:E49" ca="1" si="2">CONCATENATE(AO42,". ",AN42)</f>
        <v>1. MH BHD</v>
      </c>
      <c r="F42" s="822">
        <f t="shared" ref="F42:F49" ca="1" si="3">VLOOKUP($AN42,table.n.av1,2,FALSE)</f>
        <v>2</v>
      </c>
      <c r="G42" s="823">
        <f t="shared" ref="G42:G49" ca="1" si="4">IF(VLOOKUP($AN42,table.n.av1,3,FALSE)=0,"–",VLOOKUP($AN42,table.n.av1,3,FALSE))</f>
        <v>2</v>
      </c>
      <c r="H42" s="823" t="str">
        <f t="shared" ref="H42:H49" ca="1" si="5">IF(VLOOKUP($AN42,table.n.av1,4,FALSE)=0,"–",VLOOKUP($AN42,table.n.av1,4,FALSE))</f>
        <v>–</v>
      </c>
      <c r="I42" s="823" t="str">
        <f t="shared" ref="I42:I49" ca="1" si="6">IF(VLOOKUP($AN42,table.n.av1,5,FALSE)=0,"–",VLOOKUP($AN42,table.n.av1,5,FALSE))</f>
        <v>–</v>
      </c>
      <c r="J42" s="823" t="str">
        <f t="shared" ref="J42:J49" ca="1" si="7">CONCATENATE(AP42,"–",AQ42)</f>
        <v>7–2</v>
      </c>
      <c r="K42" s="824" t="str">
        <f t="shared" ref="K42:K49" ca="1" si="8">IF(VLOOKUP($AN42,table.n.av1,8,FALSE)=0,0,IF(VLOOKUP($AN42,table.n.av1,8,FALSE)&gt;0,CONCATENATE("+",VLOOKUP($AN42,table.n.av1,8,FALSE)," "),CONCATENATE("–",VLOOKUP($AN42,table.n.av1,8,FALSE)*-1," ")))</f>
        <v xml:space="preserve">+5 </v>
      </c>
      <c r="L42" s="824"/>
      <c r="M42" s="824">
        <f t="shared" ref="M42:M49" ca="1" si="9">VLOOKUP($AN42,table.n.av1,IF($AJ$44,12,11),FALSE)</f>
        <v>6</v>
      </c>
      <c r="O42" s="953"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MH BHD</v>
      </c>
      <c r="AO42" s="313">
        <f>AZ42</f>
        <v>1</v>
      </c>
      <c r="AP42" s="311">
        <f t="shared" ref="AP42:AP65" ca="1" si="14">VLOOKUP($AN42,table.n.av1,6,FALSE)</f>
        <v>7</v>
      </c>
      <c r="AQ42" s="189">
        <f t="shared" ref="AQ42:AQ65" ca="1" si="15">VLOOKUP($AN42,table.n.av1,7,FALSE)</f>
        <v>2</v>
      </c>
      <c r="AY42" s="314">
        <f t="shared" ref="AY42:AY65" ca="1" si="16">LARGE(IF($AJ$58=1,$BA$42:$BA$65,$BA$119:$BA$142),BB42)</f>
        <v>6005007.0360000003</v>
      </c>
      <c r="AZ42" s="315">
        <v>1</v>
      </c>
      <c r="BA42" s="316">
        <f ca="1">IF($AJ$44,BO42*100,IF($AJ$43,BM42*10,BM42))*1000000+IF($AJ$52,BE42*10000,0)+IF($AJ$44,BK42,BJ42)*1000/IF(OR($AJ$43,$AJ$52),10,1)+IF($AJ$44,0,IF($AJ$43,BH42/10,BH42))+BP42+IF($AJ$70,BQ42,0)-IF(BC42=0,1000000000,0)</f>
        <v>2996007.04</v>
      </c>
      <c r="BB42" s="317">
        <v>1</v>
      </c>
      <c r="BC42" s="318" t="str">
        <f>X42</f>
        <v>ABÉ UNITED</v>
      </c>
      <c r="BD42" s="319">
        <f ca="1">BE42+BF42+BG42</f>
        <v>2</v>
      </c>
      <c r="BE42" s="319">
        <f t="shared" ref="BE42:BE65" ca="1" si="17">IF($AJ$57=1,BT42+CA42,IF($AJ$57=2,BT42,IF($AJ$57=3,CA42,"")))</f>
        <v>1</v>
      </c>
      <c r="BF42" s="319">
        <f t="shared" ref="BF42:BF65" ca="1" si="18">IF($AJ$57=1,BU42+CB42,IF($AJ$57=2,BU42,IF($AJ$57=3,CB42,"")))</f>
        <v>0</v>
      </c>
      <c r="BG42" s="319">
        <f t="shared" ref="BG42:BG65" ca="1" si="19">IF($AJ$57=1,BV42+CC42,IF($AJ$57=2,BV42,IF($AJ$57=3,CC42,"")))</f>
        <v>1</v>
      </c>
      <c r="BH42" s="319">
        <f t="shared" ref="BH42:BH65" ca="1" si="20">IF($AJ$57=1,BW42+CD42,IF($AJ$57=2,BW42,IF($AJ$57=3,CD42,"")))</f>
        <v>7</v>
      </c>
      <c r="BI42" s="319">
        <f t="shared" ref="BI42:BI65" ca="1" si="21">IF($AJ$57=1,BX42+CE42,IF($AJ$57=2,BX42,IF($AJ$57=3,CE42,"")))</f>
        <v>11</v>
      </c>
      <c r="BJ42" s="319">
        <f ca="1">BH42-BI42</f>
        <v>-4</v>
      </c>
      <c r="BK42" s="320">
        <f ca="1">IF(BI42=0,0,BH42/BI42)</f>
        <v>0.63636363636363635</v>
      </c>
      <c r="BL42" s="319">
        <f t="shared" ref="BL42:BL65" si="22">IF($AJ$71,IF(ISNA(VLOOKUP(BC42,penalty.a,2,FALSE)),0,VLOOKUP(BC42,penalty.a,2,FALSE)),0)</f>
        <v>0</v>
      </c>
      <c r="BM42" s="319">
        <f t="shared" ref="BM42:BM65" ca="1" si="23">$AJ$48*BE42+BF42-BL42</f>
        <v>3</v>
      </c>
      <c r="BN42" s="319">
        <f ca="1">BE42*2+BG42-BL42</f>
        <v>3</v>
      </c>
      <c r="BO42" s="320">
        <f t="shared" ref="BO42:BO65" ca="1" si="24">IF(BD42=0,BN42,IF(BN42=0,0,BN42/BD42/2))</f>
        <v>0.75</v>
      </c>
      <c r="BP42" s="321">
        <v>0.04</v>
      </c>
      <c r="BQ42" s="322">
        <f t="shared" ref="BQ42:BQ65" ca="1" si="25">IF(ISNA(VLOOKUP(BC42,eee.av,16,FALSE)),0,VLOOKUP(BC42,eee.av,16,FALSE))</f>
        <v>0</v>
      </c>
      <c r="BS42" s="319">
        <f t="shared" ref="BS42:BS65" ca="1" si="26">COUNTIF(lossh.av,CONCATENATE($BC42,"ooo"))</f>
        <v>0</v>
      </c>
      <c r="BT42" s="319">
        <f t="shared" ref="BT42:BT65" ca="1" si="27">COUNTIF(winh.av,$BC42)</f>
        <v>0</v>
      </c>
      <c r="BU42" s="319">
        <f t="shared" ref="BU42:BU65" ca="1" si="28">COUNTIF(drawh.av,$BC42)</f>
        <v>0</v>
      </c>
      <c r="BV42" s="319">
        <f t="shared" ref="BV42:BV65" ca="1" si="29">COUNTIF(lossh.av,$BC42)+BS42</f>
        <v>0</v>
      </c>
      <c r="BW42" s="319">
        <f t="shared" ref="BW42:BW65" ca="1" si="30">SUMIF(home.av,$BC42,GAA.av)</f>
        <v>0</v>
      </c>
      <c r="BX42" s="319">
        <f t="shared" ref="BX42:BX65" ca="1" si="31">SUMIF(home.av,$BC42,GBB.av)</f>
        <v>0</v>
      </c>
      <c r="BZ42" s="319">
        <f t="shared" ref="BZ42:BZ65" ca="1" si="32">COUNTIF(lossa.av,CONCATENATE($BC42,"ooo"))</f>
        <v>0</v>
      </c>
      <c r="CA42" s="319">
        <f t="shared" ref="CA42:CA65" ca="1" si="33">COUNTIF(wina.av,$BC42)</f>
        <v>1</v>
      </c>
      <c r="CB42" s="319">
        <f t="shared" ref="CB42:CB65" ca="1" si="34">COUNTIF(drawa.av,$BC42)</f>
        <v>0</v>
      </c>
      <c r="CC42" s="319">
        <f t="shared" ref="CC42:CC65" ca="1" si="35">COUNTIF(lossa.av,$BC42)+BZ42</f>
        <v>1</v>
      </c>
      <c r="CD42" s="319">
        <f t="shared" ref="CD42:CD65" ca="1" si="36">SUMIF(away.av,$BC42,GBB.av)</f>
        <v>7</v>
      </c>
      <c r="CE42" s="319">
        <f t="shared" ref="CE42:CE65" ca="1" si="37">SUMIF(away.av,$BC42,GAA.av)</f>
        <v>11</v>
      </c>
      <c r="CH42" s="323"/>
      <c r="CI42" s="324">
        <f ca="1">IF($AJ$44,COUNTIF($BO$68:$BO$91,CK42)*IF(CK42=0,0,1),COUNTIF($BM$68:$BM$91,CJ42)*IF(CJ42=0,0,1))+CL42/1000</f>
        <v>1.0009999999999999</v>
      </c>
      <c r="CJ42" s="325">
        <f ca="1">LARGE($BM$68:$BM$91,CL42)</f>
        <v>6</v>
      </c>
      <c r="CK42" s="326">
        <f ca="1">LARGE($BO$68:$BO$91,CL42)</f>
        <v>1</v>
      </c>
      <c r="CL42" s="327">
        <v>1</v>
      </c>
      <c r="CM42" s="323"/>
      <c r="CN42" s="328">
        <f ca="1">IF(LARGE(CI42:CI65,CL42)&lt;2,0,LARGE(CI42:CI65,CL42))</f>
        <v>3.004</v>
      </c>
      <c r="CO42" s="329" t="str">
        <f ca="1">IF(OR(CO41=$BM68,CO41=$BO68),$BC68,"")</f>
        <v>ABÉ UNITED</v>
      </c>
      <c r="CP42" s="330">
        <f ca="1">IF(CO42="","",$CL42)</f>
        <v>1</v>
      </c>
      <c r="CQ42" s="331">
        <f ca="1">IF(ISERR(LARGE(CP42:CP65,$CL42)),"",LARGE(CP42:CP65,$CL42))</f>
        <v>8</v>
      </c>
      <c r="CR42" s="329" t="str">
        <f ca="1">IF(OR(CR41=$BM68,CR41=$BO68),$BC68,"")</f>
        <v/>
      </c>
      <c r="CS42" s="330" t="str">
        <f ca="1">IF(CR42="","",$CL42)</f>
        <v/>
      </c>
      <c r="CT42" s="331">
        <f ca="1">IF(ISERR(LARGE(CS42:CS65,$CL42)),"",LARGE(CS42:CS65,$CL42))</f>
        <v>4</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Zrínyigyöngye</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Zrínyigyöngye</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3</v>
      </c>
      <c r="D43" s="470" t="str">
        <f t="shared" ca="1" si="1"/>
        <v>▲</v>
      </c>
      <c r="E43" s="825" t="str">
        <f t="shared" ca="1" si="2"/>
        <v>2. HZSE Ludovika 2</v>
      </c>
      <c r="F43" s="826">
        <f t="shared" ca="1" si="3"/>
        <v>2</v>
      </c>
      <c r="G43" s="827">
        <f t="shared" ca="1" si="4"/>
        <v>1</v>
      </c>
      <c r="H43" s="827">
        <f t="shared" ca="1" si="5"/>
        <v>1</v>
      </c>
      <c r="I43" s="827" t="str">
        <f t="shared" ca="1" si="6"/>
        <v>–</v>
      </c>
      <c r="J43" s="827" t="str">
        <f t="shared" ca="1" si="7"/>
        <v>12–4</v>
      </c>
      <c r="K43" s="828" t="str">
        <f t="shared" ca="1" si="8"/>
        <v xml:space="preserve">+8 </v>
      </c>
      <c r="L43" s="828"/>
      <c r="M43" s="828">
        <f t="shared" ca="1" si="9"/>
        <v>4</v>
      </c>
      <c r="O43" s="954"/>
      <c r="P43" s="465">
        <v>1</v>
      </c>
      <c r="Q43" s="179" t="s">
        <v>178</v>
      </c>
      <c r="R43" s="464">
        <v>21</v>
      </c>
      <c r="X43" s="309" t="str">
        <f>Adatok!A2</f>
        <v>FC HALY</v>
      </c>
      <c r="AB43" s="310">
        <f t="shared" si="10"/>
        <v>3.9E-2</v>
      </c>
      <c r="AC43" s="311" t="str">
        <f t="shared" si="11"/>
        <v>FC HALY</v>
      </c>
      <c r="AD43" s="310">
        <f t="shared" si="12"/>
        <v>3.9E-2</v>
      </c>
      <c r="AE43" s="311" t="str">
        <f t="shared" si="13"/>
        <v>FC HALY</v>
      </c>
      <c r="AI43" s="211" t="s">
        <v>109</v>
      </c>
      <c r="AJ43" s="348" t="b">
        <v>0</v>
      </c>
      <c r="AN43" s="189" t="str">
        <f t="shared" ref="AN43:AN65" ca="1" si="61">IF(VLOOKUP($AY43,INDIRECT(CONCATENATE($AJ$59,1)),3,FALSE)=0,"–",VLOOKUP($AY43,INDIRECT(CONCATENATE($AJ$59,1)),3,FALSE))</f>
        <v>HZSE Ludovika 2</v>
      </c>
      <c r="AO43" s="313">
        <f t="shared" ref="AO43:AO65" ca="1" si="62">AZ43</f>
        <v>2</v>
      </c>
      <c r="AP43" s="311">
        <f t="shared" ca="1" si="14"/>
        <v>12</v>
      </c>
      <c r="AQ43" s="189">
        <f t="shared" ca="1" si="15"/>
        <v>4</v>
      </c>
      <c r="AY43" s="314">
        <f t="shared" ca="1" si="16"/>
        <v>4008012.037</v>
      </c>
      <c r="AZ43" s="349">
        <f ca="1">IF(BC43=0,"",IF(ABS(AY42-AY43)&lt;0.03,AZ42,BB43))</f>
        <v>2</v>
      </c>
      <c r="BA43" s="316">
        <f t="shared" ref="BA43:BA65" ca="1" si="63">IF($AJ$44,BO43*100,IF($AJ$43,BM43*10,BM43))*1000000+IF($AJ$52,BE43*10000,0)+IF($AJ$44,BK43,BJ43)*1000/IF(OR($AJ$43,$AJ$52),10,1)+IF($AJ$44,0,IF($AJ$43,BH43/10,BH43))+BP43+IF($AJ$70,BQ43,0)-IF(BC43=0,1000000000,0)</f>
        <v>-6996.9610000000002</v>
      </c>
      <c r="BB43" s="322">
        <v>2</v>
      </c>
      <c r="BC43" s="350" t="str">
        <f t="shared" ref="BC43:BC65" si="64">X43</f>
        <v>FC HALY</v>
      </c>
      <c r="BD43" s="319">
        <f t="shared" ref="BD43:BD61" ca="1" si="65">BE43+BF43+BG43</f>
        <v>2</v>
      </c>
      <c r="BE43" s="319">
        <f t="shared" ca="1" si="17"/>
        <v>0</v>
      </c>
      <c r="BF43" s="319">
        <f t="shared" ca="1" si="18"/>
        <v>0</v>
      </c>
      <c r="BG43" s="319">
        <f t="shared" ca="1" si="19"/>
        <v>2</v>
      </c>
      <c r="BH43" s="319">
        <f t="shared" ca="1" si="20"/>
        <v>3</v>
      </c>
      <c r="BI43" s="319">
        <f t="shared" ca="1" si="21"/>
        <v>10</v>
      </c>
      <c r="BJ43" s="319">
        <f t="shared" ref="BJ43:BJ65" ca="1" si="66">BH43-BI43</f>
        <v>-7</v>
      </c>
      <c r="BK43" s="320">
        <f t="shared" ref="BK43:BK65" ca="1" si="67">IF(BI43=0,0,BH43/BI43)</f>
        <v>0.3</v>
      </c>
      <c r="BL43" s="319">
        <f t="shared" si="22"/>
        <v>0</v>
      </c>
      <c r="BM43" s="319">
        <f t="shared" ca="1" si="23"/>
        <v>0</v>
      </c>
      <c r="BN43" s="319">
        <f t="shared" ref="BN43:BN65" ca="1" si="68">BE43*2+BG43-BL43</f>
        <v>2</v>
      </c>
      <c r="BO43" s="320">
        <f t="shared" ca="1" si="24"/>
        <v>0.5</v>
      </c>
      <c r="BP43" s="321">
        <v>3.9E-2</v>
      </c>
      <c r="BQ43" s="322">
        <f t="shared" ca="1" si="25"/>
        <v>0</v>
      </c>
      <c r="BS43" s="319">
        <f t="shared" ca="1" si="26"/>
        <v>0</v>
      </c>
      <c r="BT43" s="319">
        <f t="shared" ca="1" si="27"/>
        <v>0</v>
      </c>
      <c r="BU43" s="319">
        <f t="shared" ca="1" si="28"/>
        <v>0</v>
      </c>
      <c r="BV43" s="319">
        <f t="shared" ca="1" si="29"/>
        <v>2</v>
      </c>
      <c r="BW43" s="319">
        <f t="shared" ca="1" si="30"/>
        <v>3</v>
      </c>
      <c r="BX43" s="319">
        <f t="shared" ca="1" si="31"/>
        <v>10</v>
      </c>
      <c r="BZ43" s="319">
        <f t="shared" ca="1" si="32"/>
        <v>0</v>
      </c>
      <c r="CA43" s="319">
        <f t="shared" ca="1" si="33"/>
        <v>0</v>
      </c>
      <c r="CB43" s="319">
        <f t="shared" ca="1" si="34"/>
        <v>0</v>
      </c>
      <c r="CC43" s="319">
        <f t="shared" ca="1" si="35"/>
        <v>0</v>
      </c>
      <c r="CD43" s="319">
        <f t="shared" ca="1" si="36"/>
        <v>0</v>
      </c>
      <c r="CE43" s="319">
        <f t="shared" ca="1" si="37"/>
        <v>0</v>
      </c>
      <c r="CH43" s="323"/>
      <c r="CI43" s="326">
        <f t="shared" ref="CI43:CI65" ca="1" si="69">IF($AJ$44,COUNTIF($BO$68:$BO$91,CK43)*IF(OR(CK43=CK42,CK43=0),0,1),COUNTIF($BM$68:$BM$91,CJ43)*IF(OR(CJ43=CJ42,CJ43=0),0,1))+CL43/1000</f>
        <v>2.0019999999999998</v>
      </c>
      <c r="CJ43" s="325">
        <f t="shared" ref="CJ43:CJ65" ca="1" si="70">LARGE($BM$68:$BM$91,CL43)</f>
        <v>4</v>
      </c>
      <c r="CK43" s="326">
        <f t="shared" ref="CK43:CK65" ca="1" si="71">LARGE($BO$68:$BO$91,CL43)</f>
        <v>0.75</v>
      </c>
      <c r="CL43" s="327">
        <v>2</v>
      </c>
      <c r="CM43" s="323"/>
      <c r="CN43" s="328">
        <f ca="1">IF(LARGE(CI42:CI65,CL43)&lt;2,0,LARGE(CI42:CI65,CL43))</f>
        <v>2.0019999999999998</v>
      </c>
      <c r="CO43" s="329" t="str">
        <f ca="1">IF(OR(CO41=$BM69,CO41=$BO69),$BC69,"")</f>
        <v/>
      </c>
      <c r="CP43" s="330" t="str">
        <f t="shared" ref="CP43:CP65" ca="1" si="72">IF(CO43="","",$CL43)</f>
        <v/>
      </c>
      <c r="CQ43" s="331">
        <f ca="1">IF(ISERR(LARGE(CP42:CP65,$CL43)),"",LARGE(CP42:CP65,$CL43))</f>
        <v>7</v>
      </c>
      <c r="CR43" s="329" t="str">
        <f ca="1">IF(OR(CR41=$BM69,CR41=$BO69),$BC69,"")</f>
        <v/>
      </c>
      <c r="CS43" s="330" t="str">
        <f t="shared" ref="CS43:CS65" ca="1" si="73">IF(CR43="","",$CL43)</f>
        <v/>
      </c>
      <c r="CT43" s="331">
        <f ca="1">IF(ISERR(LARGE(CS42:CS65,$CL43)),"",LARGE(CS42:CS65,$CL43))</f>
        <v>3</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Vakana</v>
      </c>
      <c r="DJ43" s="333" t="str">
        <f ca="1">IF(OR(DI43="",DP43="",DI43=DP43),"",CONCATENATE(DI43,DP43))</f>
        <v>VakanaZrínyigyöngye</v>
      </c>
      <c r="DK43" s="333" t="str">
        <f t="shared" ca="1" si="38"/>
        <v/>
      </c>
      <c r="DL43" s="327" t="str">
        <f t="shared" ca="1" si="39"/>
        <v/>
      </c>
      <c r="DM43" s="327" t="str">
        <f t="shared" ca="1" si="40"/>
        <v/>
      </c>
      <c r="DN43" s="334" t="str">
        <f t="shared" ca="1" si="41"/>
        <v/>
      </c>
      <c r="DO43" s="335" t="str">
        <f t="shared" ca="1" si="42"/>
        <v/>
      </c>
      <c r="DP43" s="351" t="str">
        <f ca="1">DP42</f>
        <v>Zrínyigyöngye</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1</v>
      </c>
      <c r="D44" s="470" t="str">
        <f t="shared" ca="1" si="1"/>
        <v>▲</v>
      </c>
      <c r="E44" s="829" t="str">
        <f t="shared" ca="1" si="2"/>
        <v>3. HZSE Ludovika 1</v>
      </c>
      <c r="F44" s="830">
        <f t="shared" ca="1" si="3"/>
        <v>2</v>
      </c>
      <c r="G44" s="831">
        <f t="shared" ca="1" si="4"/>
        <v>1</v>
      </c>
      <c r="H44" s="831">
        <f t="shared" ca="1" si="5"/>
        <v>1</v>
      </c>
      <c r="I44" s="831" t="str">
        <f t="shared" ca="1" si="6"/>
        <v>–</v>
      </c>
      <c r="J44" s="831" t="str">
        <f t="shared" ca="1" si="7"/>
        <v>4–3</v>
      </c>
      <c r="K44" s="832" t="str">
        <f t="shared" ca="1" si="8"/>
        <v xml:space="preserve">+1 </v>
      </c>
      <c r="L44" s="832"/>
      <c r="M44" s="832">
        <f t="shared" ca="1" si="9"/>
        <v>4</v>
      </c>
      <c r="O44" s="954"/>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HZSE Ludovika 1</v>
      </c>
      <c r="AO44" s="313">
        <f t="shared" ca="1" si="62"/>
        <v>3</v>
      </c>
      <c r="AP44" s="311">
        <f t="shared" ca="1" si="14"/>
        <v>4</v>
      </c>
      <c r="AQ44" s="189">
        <f t="shared" ca="1" si="15"/>
        <v>3</v>
      </c>
      <c r="AY44" s="314">
        <f t="shared" ca="1" si="16"/>
        <v>4001004.0380000002</v>
      </c>
      <c r="AZ44" s="349">
        <f t="shared" ref="AZ44:AZ65" ca="1" si="81">IF(BC44=0,"",IF(ABS(AY43-AY44)&lt;0.03,AZ43,BB44))</f>
        <v>3</v>
      </c>
      <c r="BA44" s="316">
        <f t="shared" ca="1" si="63"/>
        <v>4001004.0380000002</v>
      </c>
      <c r="BB44" s="322">
        <v>3</v>
      </c>
      <c r="BC44" s="350" t="str">
        <f t="shared" si="64"/>
        <v>HZSE Ludovika 1</v>
      </c>
      <c r="BD44" s="319">
        <f t="shared" ca="1" si="65"/>
        <v>2</v>
      </c>
      <c r="BE44" s="319">
        <f t="shared" ca="1" si="17"/>
        <v>1</v>
      </c>
      <c r="BF44" s="319">
        <f t="shared" ca="1" si="18"/>
        <v>1</v>
      </c>
      <c r="BG44" s="319">
        <f t="shared" ca="1" si="19"/>
        <v>0</v>
      </c>
      <c r="BH44" s="319">
        <f t="shared" ca="1" si="20"/>
        <v>4</v>
      </c>
      <c r="BI44" s="319">
        <f t="shared" ca="1" si="21"/>
        <v>3</v>
      </c>
      <c r="BJ44" s="319">
        <f t="shared" ca="1" si="66"/>
        <v>1</v>
      </c>
      <c r="BK44" s="320">
        <f t="shared" ca="1" si="67"/>
        <v>1.3333333333333333</v>
      </c>
      <c r="BL44" s="319">
        <f t="shared" si="22"/>
        <v>0</v>
      </c>
      <c r="BM44" s="319">
        <f t="shared" ca="1" si="23"/>
        <v>4</v>
      </c>
      <c r="BN44" s="319">
        <f t="shared" ca="1" si="68"/>
        <v>2</v>
      </c>
      <c r="BO44" s="320">
        <f t="shared" ca="1" si="24"/>
        <v>0.5</v>
      </c>
      <c r="BP44" s="321">
        <v>3.7999999999999999E-2</v>
      </c>
      <c r="BQ44" s="322">
        <f t="shared" ca="1" si="25"/>
        <v>240000</v>
      </c>
      <c r="BS44" s="319">
        <f t="shared" ca="1" si="26"/>
        <v>0</v>
      </c>
      <c r="BT44" s="319">
        <f t="shared" ca="1" si="27"/>
        <v>1</v>
      </c>
      <c r="BU44" s="319">
        <f t="shared" ca="1" si="28"/>
        <v>1</v>
      </c>
      <c r="BV44" s="319">
        <f t="shared" ca="1" si="29"/>
        <v>0</v>
      </c>
      <c r="BW44" s="319">
        <f t="shared" ca="1" si="30"/>
        <v>4</v>
      </c>
      <c r="BX44" s="319">
        <f t="shared" ca="1" si="31"/>
        <v>3</v>
      </c>
      <c r="BZ44" s="319">
        <f t="shared" ca="1" si="32"/>
        <v>0</v>
      </c>
      <c r="CA44" s="319">
        <f t="shared" ca="1" si="33"/>
        <v>0</v>
      </c>
      <c r="CB44" s="319">
        <f t="shared" ca="1" si="34"/>
        <v>0</v>
      </c>
      <c r="CC44" s="319">
        <f t="shared" ca="1" si="35"/>
        <v>0</v>
      </c>
      <c r="CD44" s="319">
        <f t="shared" ca="1" si="36"/>
        <v>0</v>
      </c>
      <c r="CE44" s="319">
        <f t="shared" ca="1" si="37"/>
        <v>0</v>
      </c>
      <c r="CH44" s="323"/>
      <c r="CI44" s="326">
        <f t="shared" ca="1" si="69"/>
        <v>3.0000000000000001E-3</v>
      </c>
      <c r="CJ44" s="325">
        <f t="shared" ca="1" si="70"/>
        <v>4</v>
      </c>
      <c r="CK44" s="326">
        <f t="shared" ca="1" si="71"/>
        <v>0.75</v>
      </c>
      <c r="CL44" s="327">
        <v>3</v>
      </c>
      <c r="CM44" s="323"/>
      <c r="CN44" s="328">
        <f ca="1">IF(LARGE(CI42:CI65,CL44)&lt;2,0,LARGE(CI42:CI65,CL44))</f>
        <v>0</v>
      </c>
      <c r="CO44" s="329" t="str">
        <f ca="1">IF(OR(CO41=$BM70,CO41=$BO70),$BC70,"")</f>
        <v/>
      </c>
      <c r="CP44" s="330" t="str">
        <f t="shared" ca="1" si="72"/>
        <v/>
      </c>
      <c r="CQ44" s="331">
        <f ca="1">IF(ISERR(LARGE(CP42:CP65,$CL44)),"",LARGE(CP42:CP65,$CL44))</f>
        <v>1</v>
      </c>
      <c r="CR44" s="329" t="str">
        <f ca="1">IF(OR(CR41=$BM70,CR41=$BO70),$BC70,"")</f>
        <v>HZSE Ludovika 1</v>
      </c>
      <c r="CS44" s="330">
        <f t="shared" ca="1" si="73"/>
        <v>3</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ABÉ UNITED</v>
      </c>
      <c r="DJ44" s="333" t="str">
        <f ca="1">IF(OR(DI44="",DP44="",DI44=DP44),"",CONCATENATE(DI44,DP44))</f>
        <v>ABÉ UNITEDZrínyigyöngye</v>
      </c>
      <c r="DK44" s="333" t="str">
        <f t="shared" ca="1" si="38"/>
        <v/>
      </c>
      <c r="DL44" s="327" t="str">
        <f t="shared" ca="1" si="39"/>
        <v/>
      </c>
      <c r="DM44" s="327" t="str">
        <f t="shared" ca="1" si="40"/>
        <v/>
      </c>
      <c r="DN44" s="334" t="str">
        <f t="shared" ca="1" si="41"/>
        <v/>
      </c>
      <c r="DO44" s="335" t="str">
        <f t="shared" ca="1" si="42"/>
        <v/>
      </c>
      <c r="DP44" s="351" t="str">
        <f t="shared" ref="DP44:DP51" ca="1" si="82">DP43</f>
        <v>Zrínyigyöngye</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2</v>
      </c>
      <c r="D45" s="470" t="str">
        <f t="shared" ca="1" si="1"/>
        <v>▲</v>
      </c>
      <c r="E45" s="455" t="str">
        <f t="shared" ca="1" si="2"/>
        <v>4. Zrínyigyöngye</v>
      </c>
      <c r="F45" s="456">
        <f t="shared" ca="1" si="3"/>
        <v>2</v>
      </c>
      <c r="G45" s="457">
        <f t="shared" ca="1" si="4"/>
        <v>1</v>
      </c>
      <c r="H45" s="457" t="str">
        <f t="shared" ca="1" si="5"/>
        <v>–</v>
      </c>
      <c r="I45" s="457">
        <f t="shared" ca="1" si="6"/>
        <v>1</v>
      </c>
      <c r="J45" s="457" t="str">
        <f t="shared" ca="1" si="7"/>
        <v>7–5</v>
      </c>
      <c r="K45" s="458" t="str">
        <f t="shared" ca="1" si="8"/>
        <v xml:space="preserve">+2 </v>
      </c>
      <c r="L45" s="458"/>
      <c r="M45" s="458">
        <f t="shared" ca="1" si="9"/>
        <v>3</v>
      </c>
      <c r="O45" s="463" t="s">
        <v>300</v>
      </c>
      <c r="P45" s="955">
        <f ca="1">IF(SUM(BD42:BD65)=0,"–",(SUM(BH42:BI65)+SUM(BH94:BI103))/(SUM(BD42:BD65)+SUM(BD94:BD103)))</f>
        <v>5.875</v>
      </c>
      <c r="Q45" s="955"/>
      <c r="R45" s="955"/>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Zrínyigyöngye</v>
      </c>
      <c r="AO45" s="313">
        <f t="shared" ca="1" si="62"/>
        <v>4</v>
      </c>
      <c r="AP45" s="311">
        <f t="shared" ca="1" si="14"/>
        <v>7</v>
      </c>
      <c r="AQ45" s="189">
        <f t="shared" ca="1" si="15"/>
        <v>5</v>
      </c>
      <c r="AY45" s="314">
        <f t="shared" ca="1" si="16"/>
        <v>3002007.0329999998</v>
      </c>
      <c r="AZ45" s="349">
        <f t="shared" ca="1" si="81"/>
        <v>4</v>
      </c>
      <c r="BA45" s="316">
        <f t="shared" ca="1" si="63"/>
        <v>4008012.037</v>
      </c>
      <c r="BB45" s="322">
        <v>4</v>
      </c>
      <c r="BC45" s="350" t="str">
        <f t="shared" si="64"/>
        <v>HZSE Ludovika 2</v>
      </c>
      <c r="BD45" s="319">
        <f t="shared" ca="1" si="65"/>
        <v>2</v>
      </c>
      <c r="BE45" s="319">
        <f t="shared" ca="1" si="17"/>
        <v>1</v>
      </c>
      <c r="BF45" s="319">
        <f t="shared" ca="1" si="18"/>
        <v>1</v>
      </c>
      <c r="BG45" s="319">
        <f t="shared" ca="1" si="19"/>
        <v>0</v>
      </c>
      <c r="BH45" s="319">
        <f t="shared" ca="1" si="20"/>
        <v>12</v>
      </c>
      <c r="BI45" s="319">
        <f t="shared" ca="1" si="21"/>
        <v>4</v>
      </c>
      <c r="BJ45" s="319">
        <f t="shared" ca="1" si="66"/>
        <v>8</v>
      </c>
      <c r="BK45" s="320">
        <f t="shared" ca="1" si="67"/>
        <v>3</v>
      </c>
      <c r="BL45" s="319">
        <f t="shared" si="22"/>
        <v>0</v>
      </c>
      <c r="BM45" s="319">
        <f t="shared" ca="1" si="23"/>
        <v>4</v>
      </c>
      <c r="BN45" s="319">
        <f t="shared" ca="1" si="68"/>
        <v>2</v>
      </c>
      <c r="BO45" s="320">
        <f t="shared" ca="1" si="24"/>
        <v>0.5</v>
      </c>
      <c r="BP45" s="321">
        <v>3.6999999999999998E-2</v>
      </c>
      <c r="BQ45" s="322">
        <f t="shared" ca="1" si="25"/>
        <v>240000</v>
      </c>
      <c r="BS45" s="319">
        <f t="shared" ca="1" si="26"/>
        <v>0</v>
      </c>
      <c r="BT45" s="319">
        <f t="shared" ca="1" si="27"/>
        <v>1</v>
      </c>
      <c r="BU45" s="319">
        <f t="shared" ca="1" si="28"/>
        <v>0</v>
      </c>
      <c r="BV45" s="319">
        <f t="shared" ca="1" si="29"/>
        <v>0</v>
      </c>
      <c r="BW45" s="319">
        <f t="shared" ca="1" si="30"/>
        <v>9</v>
      </c>
      <c r="BX45" s="319">
        <f t="shared" ca="1" si="31"/>
        <v>1</v>
      </c>
      <c r="BZ45" s="319">
        <f t="shared" ca="1" si="32"/>
        <v>0</v>
      </c>
      <c r="CA45" s="319">
        <f t="shared" ca="1" si="33"/>
        <v>0</v>
      </c>
      <c r="CB45" s="319">
        <f t="shared" ca="1" si="34"/>
        <v>1</v>
      </c>
      <c r="CC45" s="319">
        <f t="shared" ca="1" si="35"/>
        <v>0</v>
      </c>
      <c r="CD45" s="319">
        <f t="shared" ca="1" si="36"/>
        <v>3</v>
      </c>
      <c r="CE45" s="319">
        <f t="shared" ca="1" si="37"/>
        <v>3</v>
      </c>
      <c r="CH45" s="323"/>
      <c r="CI45" s="326">
        <f t="shared" ca="1" si="69"/>
        <v>3.004</v>
      </c>
      <c r="CJ45" s="325">
        <f t="shared" ca="1" si="70"/>
        <v>3</v>
      </c>
      <c r="CK45" s="326">
        <f t="shared" ca="1" si="71"/>
        <v>0.75</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HZSE Ludovika 2</v>
      </c>
      <c r="CS45" s="330">
        <f t="shared" ca="1" si="73"/>
        <v>4</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Zrínyigyöngye</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3</v>
      </c>
      <c r="D46" s="470" t="str">
        <f t="shared" ca="1" si="1"/>
        <v>▼</v>
      </c>
      <c r="E46" s="451" t="str">
        <f t="shared" ca="1" si="2"/>
        <v>5. Vakana</v>
      </c>
      <c r="F46" s="452">
        <f t="shared" ca="1" si="3"/>
        <v>2</v>
      </c>
      <c r="G46" s="453">
        <f t="shared" ca="1" si="4"/>
        <v>1</v>
      </c>
      <c r="H46" s="453" t="str">
        <f t="shared" ca="1" si="5"/>
        <v>–</v>
      </c>
      <c r="I46" s="453">
        <f t="shared" ca="1" si="6"/>
        <v>1</v>
      </c>
      <c r="J46" s="453" t="str">
        <f t="shared" ca="1" si="7"/>
        <v>5–5</v>
      </c>
      <c r="K46" s="454">
        <f t="shared" ca="1" si="8"/>
        <v>0</v>
      </c>
      <c r="L46" s="454"/>
      <c r="M46" s="454">
        <f t="shared" ca="1" si="9"/>
        <v>3</v>
      </c>
      <c r="O46" s="950" t="s">
        <v>3</v>
      </c>
      <c r="P46" s="950"/>
      <c r="Q46" s="950"/>
      <c r="R46" s="950"/>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Vakana</v>
      </c>
      <c r="AO46" s="313">
        <f t="shared" ca="1" si="62"/>
        <v>5</v>
      </c>
      <c r="AP46" s="311">
        <f t="shared" ca="1" si="14"/>
        <v>5</v>
      </c>
      <c r="AQ46" s="189">
        <f t="shared" ca="1" si="15"/>
        <v>5</v>
      </c>
      <c r="AR46" s="285"/>
      <c r="AY46" s="314">
        <f t="shared" ca="1" si="16"/>
        <v>3000005.034</v>
      </c>
      <c r="AZ46" s="349">
        <f t="shared" ca="1" si="81"/>
        <v>5</v>
      </c>
      <c r="BA46" s="316">
        <f t="shared" ca="1" si="63"/>
        <v>6005007.0360000003</v>
      </c>
      <c r="BB46" s="322">
        <v>5</v>
      </c>
      <c r="BC46" s="350" t="str">
        <f t="shared" si="64"/>
        <v>MH BHD</v>
      </c>
      <c r="BD46" s="319">
        <f t="shared" ca="1" si="65"/>
        <v>2</v>
      </c>
      <c r="BE46" s="319">
        <f t="shared" ca="1" si="17"/>
        <v>2</v>
      </c>
      <c r="BF46" s="319">
        <f t="shared" ca="1" si="18"/>
        <v>0</v>
      </c>
      <c r="BG46" s="319">
        <f t="shared" ca="1" si="19"/>
        <v>0</v>
      </c>
      <c r="BH46" s="319">
        <f t="shared" ca="1" si="20"/>
        <v>7</v>
      </c>
      <c r="BI46" s="319">
        <f t="shared" ca="1" si="21"/>
        <v>2</v>
      </c>
      <c r="BJ46" s="319">
        <f t="shared" ca="1" si="66"/>
        <v>5</v>
      </c>
      <c r="BK46" s="320">
        <f t="shared" ca="1" si="67"/>
        <v>3.5</v>
      </c>
      <c r="BL46" s="319">
        <f t="shared" si="22"/>
        <v>0</v>
      </c>
      <c r="BM46" s="319">
        <f t="shared" ca="1" si="23"/>
        <v>6</v>
      </c>
      <c r="BN46" s="319">
        <f t="shared" ca="1" si="68"/>
        <v>4</v>
      </c>
      <c r="BO46" s="320">
        <f t="shared" ca="1" si="24"/>
        <v>1</v>
      </c>
      <c r="BP46" s="321">
        <v>3.5999999999999997E-2</v>
      </c>
      <c r="BQ46" s="322">
        <f t="shared" ca="1" si="25"/>
        <v>0</v>
      </c>
      <c r="BS46" s="319">
        <f t="shared" ca="1" si="26"/>
        <v>0</v>
      </c>
      <c r="BT46" s="319">
        <f t="shared" ca="1" si="27"/>
        <v>0</v>
      </c>
      <c r="BU46" s="319">
        <f t="shared" ca="1" si="28"/>
        <v>0</v>
      </c>
      <c r="BV46" s="319">
        <f t="shared" ca="1" si="29"/>
        <v>0</v>
      </c>
      <c r="BW46" s="319">
        <f t="shared" ca="1" si="30"/>
        <v>0</v>
      </c>
      <c r="BX46" s="319">
        <f t="shared" ca="1" si="31"/>
        <v>0</v>
      </c>
      <c r="BZ46" s="319">
        <f t="shared" ca="1" si="32"/>
        <v>0</v>
      </c>
      <c r="CA46" s="319">
        <f t="shared" ca="1" si="33"/>
        <v>2</v>
      </c>
      <c r="CB46" s="319">
        <f t="shared" ca="1" si="34"/>
        <v>0</v>
      </c>
      <c r="CC46" s="319">
        <f t="shared" ca="1" si="35"/>
        <v>0</v>
      </c>
      <c r="CD46" s="319">
        <f t="shared" ca="1" si="36"/>
        <v>7</v>
      </c>
      <c r="CE46" s="319">
        <f t="shared" ca="1" si="37"/>
        <v>2</v>
      </c>
      <c r="CH46" s="323"/>
      <c r="CI46" s="326">
        <f t="shared" ca="1" si="69"/>
        <v>5.0000000000000001E-3</v>
      </c>
      <c r="CJ46" s="325">
        <f t="shared" ca="1" si="70"/>
        <v>3</v>
      </c>
      <c r="CK46" s="326">
        <f t="shared" ca="1" si="71"/>
        <v>0.5</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Zrínyigyöngye</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5</v>
      </c>
      <c r="D47" s="470" t="str">
        <f t="shared" ca="1" si="1"/>
        <v>▼</v>
      </c>
      <c r="E47" s="451" t="str">
        <f t="shared" ca="1" si="2"/>
        <v>6. ABÉ UNITED</v>
      </c>
      <c r="F47" s="452">
        <f t="shared" ca="1" si="3"/>
        <v>2</v>
      </c>
      <c r="G47" s="453">
        <f t="shared" ca="1" si="4"/>
        <v>1</v>
      </c>
      <c r="H47" s="453" t="str">
        <f t="shared" ca="1" si="5"/>
        <v>–</v>
      </c>
      <c r="I47" s="453">
        <f t="shared" ca="1" si="6"/>
        <v>1</v>
      </c>
      <c r="J47" s="453" t="str">
        <f t="shared" ca="1" si="7"/>
        <v>7–11</v>
      </c>
      <c r="K47" s="454" t="str">
        <f t="shared" ca="1" si="8"/>
        <v xml:space="preserve">–4 </v>
      </c>
      <c r="L47" s="454"/>
      <c r="M47" s="454">
        <f t="shared" ca="1" si="9"/>
        <v>3</v>
      </c>
      <c r="O47" s="950"/>
      <c r="P47" s="950"/>
      <c r="Q47" s="950"/>
      <c r="R47" s="950"/>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ABÉ UNITED</v>
      </c>
      <c r="AO47" s="313">
        <f t="shared" ca="1" si="62"/>
        <v>6</v>
      </c>
      <c r="AP47" s="311">
        <f t="shared" ca="1" si="14"/>
        <v>7</v>
      </c>
      <c r="AQ47" s="189">
        <f t="shared" ca="1" si="15"/>
        <v>11</v>
      </c>
      <c r="AR47" s="285"/>
      <c r="AY47" s="314">
        <f t="shared" ca="1" si="16"/>
        <v>2996007.04</v>
      </c>
      <c r="AZ47" s="349">
        <f t="shared" ca="1" si="81"/>
        <v>6</v>
      </c>
      <c r="BA47" s="316">
        <f t="shared" ca="1" si="63"/>
        <v>-4997.9650000000001</v>
      </c>
      <c r="BB47" s="322">
        <v>6</v>
      </c>
      <c r="BC47" s="350" t="str">
        <f t="shared" si="64"/>
        <v>Turbo</v>
      </c>
      <c r="BD47" s="319">
        <f t="shared" ca="1" si="65"/>
        <v>2</v>
      </c>
      <c r="BE47" s="319">
        <f t="shared" ca="1" si="17"/>
        <v>0</v>
      </c>
      <c r="BF47" s="319">
        <f t="shared" ca="1" si="18"/>
        <v>0</v>
      </c>
      <c r="BG47" s="319">
        <f t="shared" ca="1" si="19"/>
        <v>2</v>
      </c>
      <c r="BH47" s="319">
        <f t="shared" ca="1" si="20"/>
        <v>2</v>
      </c>
      <c r="BI47" s="319">
        <f t="shared" ca="1" si="21"/>
        <v>7</v>
      </c>
      <c r="BJ47" s="319">
        <f t="shared" ca="1" si="66"/>
        <v>-5</v>
      </c>
      <c r="BK47" s="320">
        <f t="shared" ca="1" si="67"/>
        <v>0.2857142857142857</v>
      </c>
      <c r="BL47" s="319">
        <f t="shared" si="22"/>
        <v>0</v>
      </c>
      <c r="BM47" s="319">
        <f t="shared" ca="1" si="23"/>
        <v>0</v>
      </c>
      <c r="BN47" s="319">
        <f t="shared" ca="1" si="68"/>
        <v>2</v>
      </c>
      <c r="BO47" s="320">
        <f t="shared" ca="1" si="24"/>
        <v>0.5</v>
      </c>
      <c r="BP47" s="321">
        <v>3.5000000000000003E-2</v>
      </c>
      <c r="BQ47" s="322">
        <f t="shared" ca="1" si="25"/>
        <v>0</v>
      </c>
      <c r="BS47" s="319">
        <f t="shared" ca="1" si="26"/>
        <v>0</v>
      </c>
      <c r="BT47" s="319">
        <f t="shared" ca="1" si="27"/>
        <v>0</v>
      </c>
      <c r="BU47" s="319">
        <f t="shared" ca="1" si="28"/>
        <v>0</v>
      </c>
      <c r="BV47" s="319">
        <f t="shared" ca="1" si="29"/>
        <v>1</v>
      </c>
      <c r="BW47" s="319">
        <f t="shared" ca="1" si="30"/>
        <v>2</v>
      </c>
      <c r="BX47" s="319">
        <f t="shared" ca="1" si="31"/>
        <v>6</v>
      </c>
      <c r="BZ47" s="319">
        <f t="shared" ca="1" si="32"/>
        <v>0</v>
      </c>
      <c r="CA47" s="319">
        <f t="shared" ca="1" si="33"/>
        <v>0</v>
      </c>
      <c r="CB47" s="319">
        <f t="shared" ca="1" si="34"/>
        <v>0</v>
      </c>
      <c r="CC47" s="319">
        <f t="shared" ca="1" si="35"/>
        <v>1</v>
      </c>
      <c r="CD47" s="319">
        <f t="shared" ca="1" si="36"/>
        <v>0</v>
      </c>
      <c r="CE47" s="319">
        <f t="shared" ca="1" si="37"/>
        <v>1</v>
      </c>
      <c r="CH47" s="323"/>
      <c r="CI47" s="326">
        <f t="shared" ca="1" si="69"/>
        <v>6.0000000000000001E-3</v>
      </c>
      <c r="CJ47" s="325">
        <f t="shared" ca="1" si="70"/>
        <v>3</v>
      </c>
      <c r="CK47" s="326">
        <f t="shared" ca="1" si="71"/>
        <v>0.5</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Zrínyigyöngye</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Zrínyigyöngye</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1</v>
      </c>
      <c r="D48" s="470" t="str">
        <f t="shared" ca="1" si="1"/>
        <v>▲</v>
      </c>
      <c r="E48" s="451" t="str">
        <f t="shared" ca="1" si="2"/>
        <v>7. Turbo</v>
      </c>
      <c r="F48" s="452">
        <f t="shared" ca="1" si="3"/>
        <v>2</v>
      </c>
      <c r="G48" s="453" t="str">
        <f t="shared" ca="1" si="4"/>
        <v>–</v>
      </c>
      <c r="H48" s="453" t="str">
        <f t="shared" ca="1" si="5"/>
        <v>–</v>
      </c>
      <c r="I48" s="453">
        <f t="shared" ca="1" si="6"/>
        <v>2</v>
      </c>
      <c r="J48" s="453" t="str">
        <f t="shared" ca="1" si="7"/>
        <v>2–7</v>
      </c>
      <c r="K48" s="454" t="str">
        <f t="shared" ca="1" si="8"/>
        <v xml:space="preserve">–5 </v>
      </c>
      <c r="L48" s="454"/>
      <c r="M48" s="454">
        <f t="shared" ca="1" si="9"/>
        <v>0</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Turbo</v>
      </c>
      <c r="AO48" s="313">
        <f t="shared" ca="1" si="62"/>
        <v>7</v>
      </c>
      <c r="AP48" s="311">
        <f t="shared" ca="1" si="14"/>
        <v>2</v>
      </c>
      <c r="AQ48" s="189">
        <f t="shared" ca="1" si="15"/>
        <v>7</v>
      </c>
      <c r="AY48" s="314">
        <f t="shared" ca="1" si="16"/>
        <v>-4997.9650000000001</v>
      </c>
      <c r="AZ48" s="349">
        <f t="shared" ca="1" si="81"/>
        <v>7</v>
      </c>
      <c r="BA48" s="316">
        <f t="shared" ca="1" si="63"/>
        <v>3000005.034</v>
      </c>
      <c r="BB48" s="322">
        <v>7</v>
      </c>
      <c r="BC48" s="350" t="str">
        <f t="shared" si="64"/>
        <v>Vakana</v>
      </c>
      <c r="BD48" s="319">
        <f t="shared" ca="1" si="65"/>
        <v>2</v>
      </c>
      <c r="BE48" s="319">
        <f t="shared" ca="1" si="17"/>
        <v>1</v>
      </c>
      <c r="BF48" s="319">
        <f t="shared" ca="1" si="18"/>
        <v>0</v>
      </c>
      <c r="BG48" s="319">
        <f t="shared" ca="1" si="19"/>
        <v>1</v>
      </c>
      <c r="BH48" s="319">
        <f t="shared" ca="1" si="20"/>
        <v>5</v>
      </c>
      <c r="BI48" s="319">
        <f t="shared" ca="1" si="21"/>
        <v>5</v>
      </c>
      <c r="BJ48" s="319">
        <f t="shared" ca="1" si="66"/>
        <v>0</v>
      </c>
      <c r="BK48" s="320">
        <f t="shared" ca="1" si="67"/>
        <v>1</v>
      </c>
      <c r="BL48" s="319">
        <f t="shared" si="22"/>
        <v>0</v>
      </c>
      <c r="BM48" s="319">
        <f t="shared" ca="1" si="23"/>
        <v>3</v>
      </c>
      <c r="BN48" s="319">
        <f t="shared" ca="1" si="68"/>
        <v>3</v>
      </c>
      <c r="BO48" s="320">
        <f t="shared" ca="1" si="24"/>
        <v>0.75</v>
      </c>
      <c r="BP48" s="321">
        <v>3.3999999999999996E-2</v>
      </c>
      <c r="BQ48" s="322">
        <f t="shared" ca="1" si="25"/>
        <v>0</v>
      </c>
      <c r="BS48" s="319">
        <f t="shared" ca="1" si="26"/>
        <v>0</v>
      </c>
      <c r="BT48" s="319">
        <f t="shared" ca="1" si="27"/>
        <v>0</v>
      </c>
      <c r="BU48" s="319">
        <f t="shared" ca="1" si="28"/>
        <v>0</v>
      </c>
      <c r="BV48" s="319">
        <f t="shared" ca="1" si="29"/>
        <v>1</v>
      </c>
      <c r="BW48" s="319">
        <f t="shared" ca="1" si="30"/>
        <v>1</v>
      </c>
      <c r="BX48" s="319">
        <f t="shared" ca="1" si="31"/>
        <v>4</v>
      </c>
      <c r="BZ48" s="319">
        <f t="shared" ca="1" si="32"/>
        <v>0</v>
      </c>
      <c r="CA48" s="319">
        <f t="shared" ca="1" si="33"/>
        <v>1</v>
      </c>
      <c r="CB48" s="319">
        <f t="shared" ca="1" si="34"/>
        <v>0</v>
      </c>
      <c r="CC48" s="319">
        <f t="shared" ca="1" si="35"/>
        <v>0</v>
      </c>
      <c r="CD48" s="319">
        <f t="shared" ca="1" si="36"/>
        <v>4</v>
      </c>
      <c r="CE48" s="319">
        <f t="shared" ca="1" si="37"/>
        <v>1</v>
      </c>
      <c r="CH48" s="323"/>
      <c r="CI48" s="326">
        <f t="shared" ca="1" si="69"/>
        <v>7.0000000000000001E-3</v>
      </c>
      <c r="CJ48" s="325">
        <f t="shared" ca="1" si="70"/>
        <v>0</v>
      </c>
      <c r="CK48" s="326">
        <f t="shared" ca="1" si="71"/>
        <v>0.5</v>
      </c>
      <c r="CL48" s="327">
        <v>7</v>
      </c>
      <c r="CM48" s="323"/>
      <c r="CN48" s="273"/>
      <c r="CO48" s="329" t="str">
        <f ca="1">IF(OR(CO41=$BM74,CO41=$BO74),$BC74,"")</f>
        <v>Vakana</v>
      </c>
      <c r="CP48" s="330">
        <f t="shared" ca="1" si="72"/>
        <v>7</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Vakana</v>
      </c>
      <c r="DJ48" s="912" t="str">
        <f ca="1">IF(OR(DI48="",DP48="",DI48=DP48,ISERROR(VLOOKUP(CONCATENATE("ooo",DI48,DP48),games.a,9,FALSE))),"",CONCATENATE("ooo",DI48,DP48))</f>
        <v>oooVakanaZrínyigyöngye</v>
      </c>
      <c r="DK48" s="333" t="str">
        <f t="shared" ca="1" si="38"/>
        <v/>
      </c>
      <c r="DL48" s="327" t="str">
        <f t="shared" ca="1" si="39"/>
        <v/>
      </c>
      <c r="DM48" s="327" t="str">
        <f t="shared" ca="1" si="40"/>
        <v/>
      </c>
      <c r="DN48" s="334" t="str">
        <f t="shared" ca="1" si="41"/>
        <v/>
      </c>
      <c r="DO48" s="335" t="str">
        <f t="shared" ca="1" si="42"/>
        <v/>
      </c>
      <c r="DP48" s="351" t="str">
        <f t="shared" ca="1" si="82"/>
        <v>Zrínyigyöngye</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1</v>
      </c>
      <c r="D49" s="470" t="str">
        <f t="shared" ca="1" si="1"/>
        <v>▼</v>
      </c>
      <c r="E49" s="459" t="str">
        <f t="shared" ca="1" si="2"/>
        <v>8. FC HALY</v>
      </c>
      <c r="F49" s="460">
        <f t="shared" ca="1" si="3"/>
        <v>2</v>
      </c>
      <c r="G49" s="461" t="str">
        <f t="shared" ca="1" si="4"/>
        <v>–</v>
      </c>
      <c r="H49" s="461" t="str">
        <f t="shared" ca="1" si="5"/>
        <v>–</v>
      </c>
      <c r="I49" s="461">
        <f t="shared" ca="1" si="6"/>
        <v>2</v>
      </c>
      <c r="J49" s="461" t="str">
        <f t="shared" ca="1" si="7"/>
        <v>3–10</v>
      </c>
      <c r="K49" s="462" t="str">
        <f t="shared" ca="1" si="8"/>
        <v xml:space="preserve">–7 </v>
      </c>
      <c r="L49" s="462"/>
      <c r="M49" s="462">
        <f t="shared" ca="1" si="9"/>
        <v>0</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FC HALY</v>
      </c>
      <c r="AO49" s="313">
        <f t="shared" ca="1" si="62"/>
        <v>8</v>
      </c>
      <c r="AP49" s="311">
        <f t="shared" ca="1" si="14"/>
        <v>3</v>
      </c>
      <c r="AQ49" s="189">
        <f t="shared" ca="1" si="15"/>
        <v>10</v>
      </c>
      <c r="AY49" s="314">
        <f t="shared" ca="1" si="16"/>
        <v>-6996.9610000000002</v>
      </c>
      <c r="AZ49" s="349">
        <f t="shared" ca="1" si="81"/>
        <v>8</v>
      </c>
      <c r="BA49" s="316">
        <f t="shared" ca="1" si="63"/>
        <v>3002007.0329999998</v>
      </c>
      <c r="BB49" s="322">
        <v>8</v>
      </c>
      <c r="BC49" s="350" t="str">
        <f t="shared" si="64"/>
        <v>Zrínyigyöngye</v>
      </c>
      <c r="BD49" s="319">
        <f t="shared" ca="1" si="65"/>
        <v>2</v>
      </c>
      <c r="BE49" s="319">
        <f t="shared" ca="1" si="17"/>
        <v>1</v>
      </c>
      <c r="BF49" s="319">
        <f t="shared" ca="1" si="18"/>
        <v>0</v>
      </c>
      <c r="BG49" s="319">
        <f t="shared" ca="1" si="19"/>
        <v>1</v>
      </c>
      <c r="BH49" s="319">
        <f t="shared" ca="1" si="20"/>
        <v>7</v>
      </c>
      <c r="BI49" s="319">
        <f t="shared" ca="1" si="21"/>
        <v>5</v>
      </c>
      <c r="BJ49" s="319">
        <f t="shared" ca="1" si="66"/>
        <v>2</v>
      </c>
      <c r="BK49" s="320">
        <f t="shared" ca="1" si="67"/>
        <v>1.4</v>
      </c>
      <c r="BL49" s="319">
        <f t="shared" si="22"/>
        <v>0</v>
      </c>
      <c r="BM49" s="319">
        <f t="shared" ca="1" si="23"/>
        <v>3</v>
      </c>
      <c r="BN49" s="319">
        <f t="shared" ca="1" si="68"/>
        <v>3</v>
      </c>
      <c r="BO49" s="320">
        <f t="shared" ca="1" si="24"/>
        <v>0.75</v>
      </c>
      <c r="BP49" s="321">
        <v>3.2999999999999995E-2</v>
      </c>
      <c r="BQ49" s="322">
        <f t="shared" ca="1" si="25"/>
        <v>0</v>
      </c>
      <c r="BS49" s="319">
        <f t="shared" ca="1" si="26"/>
        <v>0</v>
      </c>
      <c r="BT49" s="319">
        <f t="shared" ca="1" si="27"/>
        <v>0</v>
      </c>
      <c r="BU49" s="319">
        <f t="shared" ca="1" si="28"/>
        <v>0</v>
      </c>
      <c r="BV49" s="319">
        <f t="shared" ca="1" si="29"/>
        <v>1</v>
      </c>
      <c r="BW49" s="319">
        <f t="shared" ca="1" si="30"/>
        <v>1</v>
      </c>
      <c r="BX49" s="319">
        <f t="shared" ca="1" si="31"/>
        <v>3</v>
      </c>
      <c r="BZ49" s="319">
        <f t="shared" ca="1" si="32"/>
        <v>0</v>
      </c>
      <c r="CA49" s="319">
        <f t="shared" ca="1" si="33"/>
        <v>1</v>
      </c>
      <c r="CB49" s="319">
        <f t="shared" ca="1" si="34"/>
        <v>0</v>
      </c>
      <c r="CC49" s="319">
        <f t="shared" ca="1" si="35"/>
        <v>0</v>
      </c>
      <c r="CD49" s="319">
        <f t="shared" ca="1" si="36"/>
        <v>6</v>
      </c>
      <c r="CE49" s="319">
        <f t="shared" ca="1" si="37"/>
        <v>2</v>
      </c>
      <c r="CH49" s="323"/>
      <c r="CI49" s="326">
        <f t="shared" ca="1" si="69"/>
        <v>8.0000000000000002E-3</v>
      </c>
      <c r="CJ49" s="325">
        <f t="shared" ca="1" si="70"/>
        <v>0</v>
      </c>
      <c r="CK49" s="326">
        <f t="shared" ca="1" si="71"/>
        <v>0.5</v>
      </c>
      <c r="CL49" s="327">
        <v>8</v>
      </c>
      <c r="CM49" s="323"/>
      <c r="CN49" s="273"/>
      <c r="CO49" s="329" t="str">
        <f ca="1">IF(OR(CO41=$BM75,CO41=$BO75),$BC75,"")</f>
        <v>Zrínyigyöngye</v>
      </c>
      <c r="CP49" s="330">
        <f t="shared" ca="1" si="72"/>
        <v>8</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ABÉ UNITED</v>
      </c>
      <c r="DJ49" s="912" t="str">
        <f ca="1">IF(OR(DI49="",DP49="",DI49=DP49,ISERROR(VLOOKUP(CONCATENATE("ooo",DI49,DP49),games.a,9,FALSE))),"",CONCATENATE("ooo",DI49,DP49))</f>
        <v>oooABÉ UNITEDZrínyigyöngye</v>
      </c>
      <c r="DK49" s="333" t="str">
        <f t="shared" ca="1" si="38"/>
        <v/>
      </c>
      <c r="DL49" s="327" t="str">
        <f t="shared" ca="1" si="39"/>
        <v/>
      </c>
      <c r="DM49" s="327" t="str">
        <f t="shared" ca="1" si="40"/>
        <v/>
      </c>
      <c r="DN49" s="334" t="str">
        <f t="shared" ca="1" si="41"/>
        <v/>
      </c>
      <c r="DO49" s="335" t="str">
        <f t="shared" ca="1" si="42"/>
        <v/>
      </c>
      <c r="DP49" s="351" t="str">
        <f t="shared" ca="1" si="82"/>
        <v>Zrínyigyöngye</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Zrínyigyöngye</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Zrínyigyöngye</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51" t="s">
        <v>4</v>
      </c>
      <c r="P52" s="951"/>
      <c r="Q52" s="951"/>
      <c r="R52" s="951"/>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51"/>
      <c r="P53" s="951"/>
      <c r="Q53" s="951"/>
      <c r="R53" s="951"/>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Zrínyigyöngye</v>
      </c>
      <c r="DJ53" s="333" t="str">
        <f ca="1">IF(OR(DI53="",DP53="",DI53=DP53),"",CONCATENATE(DI53,DP53))</f>
        <v>ZrínyigyöngyeVakana</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Vakana</v>
      </c>
      <c r="DQ53" s="275"/>
      <c r="DR53" s="337"/>
      <c r="DS53" s="275"/>
      <c r="DU53" s="338"/>
      <c r="DV53" s="339" t="str">
        <f ca="1">IF(OR(NOT($AJ$44),AND(DI41,DV42="")),DI42,"")</f>
        <v>Zrínyigyöngye</v>
      </c>
      <c r="DW53" s="338"/>
      <c r="DX53" s="339">
        <f ca="1">IF($DV53="",0,COUNTIF(xxgy.aa,$DV53))</f>
        <v>0</v>
      </c>
      <c r="DY53" s="339">
        <f ca="1">IF($DV53="",0,COUNTIF(xxd.aa,$DV53))</f>
        <v>0</v>
      </c>
      <c r="DZ53" s="339">
        <f ca="1">IF($DV53="",0,1)*(SUMIF(xxo.aa,$DV53,xxl.aa)+SUMIF(xxi.aa,$DV53,xxk.aa))</f>
        <v>0</v>
      </c>
      <c r="EA53" s="339">
        <f ca="1">IF($DV53="",0,1)*(SUMIF(xxo.aa,$DV53,xxk.aa)+SUMIF(xxi.aa,$DV53,xxl.aa))</f>
        <v>0</v>
      </c>
      <c r="EB53" s="339">
        <f ca="1">DZ53-EA53</f>
        <v>0</v>
      </c>
      <c r="EC53" s="339">
        <f ca="1">IF(EA53=0,0,DZ53/EA53)</f>
        <v>0</v>
      </c>
      <c r="ED53" s="339">
        <f ca="1">$AJ$48*DX53+IF($AJ$44,0,1)*DY53</f>
        <v>0</v>
      </c>
      <c r="EE53" s="366">
        <f ca="1">ED53*1000000+IF($AJ$44,EC53,EB53)*1000*0</f>
        <v>0</v>
      </c>
      <c r="EF53" s="339">
        <f ca="1">IF($DV53="",0,1)*(SUMIF(yyo.aa,$DV53,yyl.aa)+SUMIF(yyi.aa,$DV53,yyk.aa))</f>
        <v>0</v>
      </c>
      <c r="EG53" s="339">
        <f ca="1">IF($DV53="",0,1)*(SUMIF(yyo.aa,$DV53,yyk.aa)+SUMIF(yyi.aa,$DV53,yyl.aa))</f>
        <v>0</v>
      </c>
      <c r="EH53" s="339">
        <f ca="1">EF53-EG53</f>
        <v>0</v>
      </c>
      <c r="EI53" s="339">
        <f ca="1">IF(OR(ISERR(EE53),ISNA(EE53)),0,EE53)+IF($AJ$54,EH53,0)</f>
        <v>0</v>
      </c>
      <c r="EJ53" s="339">
        <f ca="1">IF(EI53=0,0,RANK(EI53,EI53:EI62,1))</f>
        <v>0</v>
      </c>
      <c r="EK53" s="339">
        <f t="shared" ca="1" si="79"/>
        <v>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2</v>
      </c>
      <c r="G54" s="946">
        <f>IF(F54="","",IF(VLOOKUP(F54,ASZ!$AQ$59:$AR$104,2,FALSE)=0,"",VLOOKUP(F54,ASZ!$AQ$59:$AR$104,2,FALSE)))</f>
        <v>45378</v>
      </c>
      <c r="H54" s="947"/>
      <c r="I54" s="947"/>
      <c r="J54" s="947"/>
      <c r="K54" s="947"/>
      <c r="L54" s="947"/>
      <c r="M54" s="947"/>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Vakana</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Vakana</v>
      </c>
      <c r="DQ54" s="275"/>
      <c r="DR54" s="337"/>
      <c r="DS54" s="275"/>
      <c r="DU54" s="338"/>
      <c r="DV54" s="339" t="str">
        <f ca="1">IF(OR(NOT($AJ$44),AND(DI41,DV43="")),DI43,"")</f>
        <v>Vakana</v>
      </c>
      <c r="DW54" s="338"/>
      <c r="DX54" s="339">
        <f ca="1">IF($DV54="",0,COUNTIF(xxgy.aa,$DV54))</f>
        <v>0</v>
      </c>
      <c r="DY54" s="339">
        <f ca="1">IF($DV54="",0,COUNTIF(xxd.aa,$DV54))</f>
        <v>0</v>
      </c>
      <c r="DZ54" s="339">
        <f ca="1">IF($DV54="",0,1)*(SUMIF(xxo.aa,$DV54,xxl.aa)+SUMIF(xxi.aa,$DV54,xxk.aa))</f>
        <v>0</v>
      </c>
      <c r="EA54" s="339">
        <f ca="1">IF($DV54="",0,1)*(SUMIF(xxo.aa,$DV54,xxk.aa)+SUMIF(xxi.aa,$DV54,xxl.aa))</f>
        <v>0</v>
      </c>
      <c r="EB54" s="339">
        <f ca="1">DZ54-EA54</f>
        <v>0</v>
      </c>
      <c r="EC54" s="339">
        <f ca="1">IF(EA54=0,0,DZ54/EA54)</f>
        <v>0</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2. forduló:  HZSE Ludovika 2–ABÉ UNITED 9–1</v>
      </c>
      <c r="G55" s="180"/>
      <c r="H55" s="180"/>
      <c r="I55" s="180"/>
      <c r="J55" s="180"/>
      <c r="K55" s="180"/>
      <c r="L55" s="180"/>
      <c r="M55" s="180"/>
      <c r="V55" s="309">
        <f>VLOOKUP($G$54&amp;E55,ASZ!$BB$43:$BG$470,6,FALSE)</f>
        <v>2</v>
      </c>
      <c r="W55" s="309" t="str">
        <f>VLOOKUP($G$54&amp;E55,ASZ!$BB$43:$BG$470,3,FALSE)</f>
        <v>HZSE Ludovika 2ABÉ UNITED</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ABÉ UNITED</v>
      </c>
      <c r="DJ55" s="333" t="str">
        <f ca="1">IF(OR(DI55="",DP55="",DI55=DP55),"",CONCATENATE(DI55,DP55))</f>
        <v>ABÉ UNITEDVakana</v>
      </c>
      <c r="DK55" s="333" t="str">
        <f t="shared" ca="1" si="87"/>
        <v/>
      </c>
      <c r="DL55" s="327" t="str">
        <f t="shared" ca="1" si="88"/>
        <v/>
      </c>
      <c r="DM55" s="327" t="str">
        <f t="shared" ca="1" si="89"/>
        <v/>
      </c>
      <c r="DN55" s="334" t="str">
        <f t="shared" ca="1" si="90"/>
        <v/>
      </c>
      <c r="DO55" s="335" t="str">
        <f t="shared" ca="1" si="91"/>
        <v/>
      </c>
      <c r="DP55" s="351" t="str">
        <f t="shared" ref="DP55:DP62" ca="1" si="104">DP54</f>
        <v>Vakana</v>
      </c>
      <c r="DQ55" s="275"/>
      <c r="DR55" s="337"/>
      <c r="DS55" s="275"/>
      <c r="DU55" s="338"/>
      <c r="DV55" s="339" t="str">
        <f ca="1">IF(OR(NOT($AJ$44),AND(DI41,DV44="")),DI44,"")</f>
        <v>ABÉ UNITED</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2. forduló:  HZSE Ludovika 1–Turbo 1–0</v>
      </c>
      <c r="G56" s="180"/>
      <c r="H56" s="180"/>
      <c r="I56" s="180"/>
      <c r="J56" s="180"/>
      <c r="K56" s="180"/>
      <c r="L56" s="180"/>
      <c r="M56" s="180"/>
      <c r="V56" s="309">
        <f>VLOOKUP($G$54&amp;E56,ASZ!$BB$43:$BG$470,6,FALSE)</f>
        <v>2</v>
      </c>
      <c r="W56" s="309" t="str">
        <f>VLOOKUP($G$54&amp;E56,ASZ!$BB$43:$BG$470,3,FALSE)</f>
        <v>HZSE Ludovika 1Turbo</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Vakana</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Vakana</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2. forduló:  Vakana–MH BHD 1–4</v>
      </c>
      <c r="G58" s="180"/>
      <c r="H58" s="180"/>
      <c r="I58" s="180"/>
      <c r="J58" s="180"/>
      <c r="K58" s="180"/>
      <c r="L58" s="180"/>
      <c r="M58" s="180"/>
      <c r="O58" s="466" t="s">
        <v>377</v>
      </c>
      <c r="P58" s="948" t="s">
        <v>378</v>
      </c>
      <c r="Q58" s="949"/>
      <c r="R58" s="949"/>
      <c r="V58" s="309">
        <f>VLOOKUP($G$54&amp;E58,ASZ!$BB$43:$BG$470,6,FALSE)</f>
        <v>2</v>
      </c>
      <c r="W58" s="309" t="str">
        <f>VLOOKUP($G$54&amp;E58,ASZ!$BB$43:$BG$470,3,FALSE)</f>
        <v>VakanaMH BHD</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Zrínyigyöngye</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Vakana</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2. forduló:  FC HALY–Zrínyigyöngye 2–6</v>
      </c>
      <c r="G59" s="180"/>
      <c r="H59" s="180"/>
      <c r="I59" s="180"/>
      <c r="J59" s="180"/>
      <c r="K59" s="180"/>
      <c r="L59" s="180"/>
      <c r="M59" s="180"/>
      <c r="O59" s="467"/>
      <c r="P59" s="940"/>
      <c r="Q59" s="941"/>
      <c r="R59" s="942"/>
      <c r="V59" s="309">
        <f>VLOOKUP($G$54&amp;E59,ASZ!$BB$43:$BG$470,6,FALSE)</f>
        <v>2</v>
      </c>
      <c r="W59" s="309" t="str">
        <f>VLOOKUP($G$54&amp;E59,ASZ!$BB$43:$BG$470,3,FALSE)</f>
        <v>FC HALYZrínyigyöngye</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Vakana</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Vakana</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3"/>
      <c r="Q60" s="944"/>
      <c r="R60" s="945"/>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ABÉ UNITED</v>
      </c>
      <c r="DJ60" s="912" t="str">
        <f ca="1">IF(OR(DI60="",DP60="",DI60=DP60,ISERROR(VLOOKUP(CONCATENATE("ooo",DI60,DP60),games.a,9,FALSE))),"",CONCATENATE("ooo",DI60,DP60))</f>
        <v>oooABÉ UNITEDVakana</v>
      </c>
      <c r="DK60" s="333" t="str">
        <f t="shared" ca="1" si="87"/>
        <v/>
      </c>
      <c r="DL60" s="327" t="str">
        <f t="shared" ca="1" si="88"/>
        <v/>
      </c>
      <c r="DM60" s="327" t="str">
        <f t="shared" ca="1" si="89"/>
        <v/>
      </c>
      <c r="DN60" s="334" t="str">
        <f t="shared" ca="1" si="90"/>
        <v/>
      </c>
      <c r="DO60" s="335" t="str">
        <f t="shared" ca="1" si="91"/>
        <v/>
      </c>
      <c r="DP60" s="351" t="str">
        <f t="shared" ca="1" si="104"/>
        <v>Vakana</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3"/>
      <c r="Q61" s="944"/>
      <c r="R61" s="945"/>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Vakana</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3"/>
      <c r="Q62" s="944"/>
      <c r="R62" s="945"/>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Vakana</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3"/>
      <c r="Q63" s="944"/>
      <c r="R63" s="945"/>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3"/>
      <c r="Q64" s="944"/>
      <c r="R64" s="945"/>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Zrínyigyöngye</v>
      </c>
      <c r="DJ64" s="333" t="str">
        <f ca="1">IF(OR(DI64="",DP64="",DI64=DP64),"",CONCATENATE(DI64,DP64))</f>
        <v>ZrínyigyöngyeABÉ UNITED</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ABÉ UNITED</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3"/>
      <c r="Q65" s="944"/>
      <c r="R65" s="945"/>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Vakana</v>
      </c>
      <c r="DJ65" s="333" t="str">
        <f t="shared" ref="DJ65:DJ73" ca="1" si="123">IF(OR(DI65="",DP65="",DI65=DP65),"",CONCATENATE(DI65,DP65))</f>
        <v>VakanaABÉ UNITED</v>
      </c>
      <c r="DK65" s="333" t="str">
        <f t="shared" ca="1" si="109"/>
        <v/>
      </c>
      <c r="DL65" s="327" t="str">
        <f t="shared" ca="1" si="110"/>
        <v/>
      </c>
      <c r="DM65" s="327" t="str">
        <f t="shared" ca="1" si="111"/>
        <v/>
      </c>
      <c r="DN65" s="334" t="str">
        <f t="shared" ca="1" si="112"/>
        <v/>
      </c>
      <c r="DO65" s="335" t="str">
        <f t="shared" ca="1" si="113"/>
        <v/>
      </c>
      <c r="DP65" s="351" t="str">
        <f ca="1">DP64</f>
        <v>ABÉ UNITED</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3"/>
      <c r="Q66" s="944"/>
      <c r="R66" s="945"/>
      <c r="W66" s="211" t="s">
        <v>96</v>
      </c>
      <c r="X66" s="312">
        <f>24-COUNTIF(X42:X65,0)</f>
        <v>8</v>
      </c>
      <c r="AI66" s="211" t="s">
        <v>118</v>
      </c>
      <c r="AJ66" s="361" t="b">
        <f>R43=AJ65</f>
        <v>1</v>
      </c>
      <c r="CH66" s="323"/>
      <c r="CI66" s="323"/>
      <c r="CJ66" s="323"/>
      <c r="CK66" s="323"/>
      <c r="CL66" s="323"/>
      <c r="CM66" s="323"/>
      <c r="DG66" s="323"/>
      <c r="DH66" s="273"/>
      <c r="DI66" s="365" t="str">
        <f t="shared" ca="1" si="122"/>
        <v>ABÉ UNITED</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ABÉ UNITED</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3"/>
      <c r="Q67" s="944"/>
      <c r="R67" s="945"/>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ABÉ UNITED</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40"/>
      <c r="Q68" s="941"/>
      <c r="R68" s="942"/>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0</v>
      </c>
      <c r="AU68" s="322">
        <v>1</v>
      </c>
      <c r="AV68" s="397" t="str">
        <f t="shared" ref="AV68:AV91" ca="1" si="130">VLOOKUP($AY68,table.aa1,3,FALSE)</f>
        <v>MH BHD</v>
      </c>
      <c r="AW68" s="322">
        <v>1</v>
      </c>
      <c r="AY68" s="398">
        <f ca="1">LARGE(BA$68:BA$91,BB68)</f>
        <v>6005007.0360000003</v>
      </c>
      <c r="AZ68" s="349">
        <v>1</v>
      </c>
      <c r="BA68" s="316">
        <f ca="1">IF($AJ$44,BO68*100,IF($AJ$43,BM68*10,BM68))*1000000+IF($AJ$52,BE68*10000,0)+IF($AJ$44,BK68,BJ68)*1000/IF(OR($AJ$43,$AJ$52),10,1)+IF($AJ$44,0,IF($AJ$43,BH68/10,BH68))+BP68+BQ68-IF(BC68=0,1000000000,0)</f>
        <v>2996007.04</v>
      </c>
      <c r="BB68" s="322">
        <v>1</v>
      </c>
      <c r="BC68" s="350" t="str">
        <f>X42</f>
        <v>ABÉ UNITED</v>
      </c>
      <c r="BD68" s="319">
        <f ca="1">BE68+BF68+BG68</f>
        <v>2</v>
      </c>
      <c r="BE68" s="319">
        <f ca="1">BT68+CA68</f>
        <v>1</v>
      </c>
      <c r="BF68" s="319">
        <f ca="1">BU68+CB68</f>
        <v>0</v>
      </c>
      <c r="BG68" s="319">
        <f ca="1">BV68+CC68</f>
        <v>1</v>
      </c>
      <c r="BH68" s="319">
        <f ca="1">BW68+CD68</f>
        <v>7</v>
      </c>
      <c r="BI68" s="319">
        <f ca="1">BX68+CE68</f>
        <v>11</v>
      </c>
      <c r="BJ68" s="319">
        <f ca="1">BH68-BI68</f>
        <v>-4</v>
      </c>
      <c r="BK68" s="320">
        <f ca="1">IF(BI68=0,0,BH68/BI68)</f>
        <v>0.63636363636363635</v>
      </c>
      <c r="BL68" s="319">
        <f t="shared" ref="BL68:BL91" si="131">IF(ISNA(VLOOKUP(BC68,penalty.a,2,FALSE)),0,VLOOKUP(BC68,penalty.a,2,FALSE))</f>
        <v>0</v>
      </c>
      <c r="BM68" s="319">
        <f t="shared" ref="BM68:BM91" ca="1" si="132">$AJ$48*BE68+BF68-BL68</f>
        <v>3</v>
      </c>
      <c r="BN68" s="319">
        <f ca="1">BE68*2+BG68-BL68</f>
        <v>3</v>
      </c>
      <c r="BO68" s="320">
        <f t="shared" ref="BO68:BO91" ca="1" si="133">IF(BD68=0,BN68,IF(BN68=0,0,BN68/BD68/2))</f>
        <v>0.75</v>
      </c>
      <c r="BP68" s="321">
        <v>0.04</v>
      </c>
      <c r="BQ68" s="322">
        <f t="shared" ref="BQ68:BQ91" ca="1" si="134">IF(ISNA(VLOOKUP(BC68,eee.aa,16,FALSE)),0,VLOOKUP(BC68,eee.aa,16,FALSE))</f>
        <v>0</v>
      </c>
      <c r="BS68" s="319">
        <f t="shared" ref="BS68:BS91" ca="1" si="135">COUNTIF(lossh.aa,CONCATENATE($BC68,"ooo"))</f>
        <v>0</v>
      </c>
      <c r="BT68" s="319">
        <f t="shared" ref="BT68:BT91" ca="1" si="136">COUNTIF(winh.aa,$BC68)</f>
        <v>0</v>
      </c>
      <c r="BU68" s="319">
        <f t="shared" ref="BU68:BU91" ca="1" si="137">COUNTIF(drawh.aa,$BC68)</f>
        <v>0</v>
      </c>
      <c r="BV68" s="319">
        <f t="shared" ref="BV68:BV91" ca="1" si="138">COUNTIF(lossh.aa,$BC68)+BS68</f>
        <v>0</v>
      </c>
      <c r="BW68" s="319">
        <f t="shared" ref="BW68:BW91" ca="1" si="139">SUMIF(home.aa,$BC68,GAA.aa)</f>
        <v>0</v>
      </c>
      <c r="BX68" s="319">
        <f t="shared" ref="BX68:BX91" ca="1" si="140">SUMIF(home.aa,$BC68,GBB.aa)</f>
        <v>0</v>
      </c>
      <c r="BZ68" s="319">
        <f t="shared" ref="BZ68:BZ91" ca="1" si="141">COUNTIF(lossa.aa,CONCATENATE($BC68,"ooo"))</f>
        <v>0</v>
      </c>
      <c r="CA68" s="319">
        <f t="shared" ref="CA68:CA91" ca="1" si="142">COUNTIF(wina.aa,$BC68)</f>
        <v>1</v>
      </c>
      <c r="CB68" s="319">
        <f t="shared" ref="CB68:CB91" ca="1" si="143">COUNTIF(drawa.aa,$BC68)</f>
        <v>0</v>
      </c>
      <c r="CC68" s="319">
        <f t="shared" ref="CC68:CC91" ca="1" si="144">COUNTIF(lossa.aa,$BC68)+BZ68</f>
        <v>1</v>
      </c>
      <c r="CD68" s="319">
        <f t="shared" ref="CD68:CD91" ca="1" si="145">SUMIF(away.aa,$BC68,GBB.aa)</f>
        <v>7</v>
      </c>
      <c r="CE68" s="319">
        <f t="shared" ref="CE68:CE91" ca="1" si="146">SUMIF(away.aa,$BC68,GAA.aa)</f>
        <v>11</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ABÉ UNITED</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HZSE Ludovika 2</v>
      </c>
      <c r="AW69" s="322">
        <v>2</v>
      </c>
      <c r="AY69" s="398">
        <f t="shared" ref="AY69:AY91" ca="1" si="147">LARGE(BA$68:BA$91,BB69)</f>
        <v>4248012.0370000005</v>
      </c>
      <c r="AZ69" s="349">
        <f ca="1">IF(AY69&lt;-999999990,"",IF(ABS(AY68-AY69)&lt;0.03,AZ68,BB69))</f>
        <v>2</v>
      </c>
      <c r="BA69" s="316">
        <f t="shared" ref="BA69:BA91" ca="1" si="148">IF($AJ$44,BO69*100,IF($AJ$43,BM69*10,BM69))*1000000+IF($AJ$52,BE69*10000,0)+IF($AJ$44,BK69,BJ69)*1000/IF(OR($AJ$43,$AJ$52),10,1)+IF($AJ$44,0,IF($AJ$43,BH69/10,BH69))+BP69+BQ69-IF(BC69=0,1000000000,0)</f>
        <v>-6996.9610000000002</v>
      </c>
      <c r="BB69" s="322">
        <v>2</v>
      </c>
      <c r="BC69" s="350" t="str">
        <f t="shared" ref="BC69:BC91" si="149">X43</f>
        <v>FC HALY</v>
      </c>
      <c r="BD69" s="319">
        <f t="shared" ref="BD69:BD91" ca="1" si="150">BE69+BF69+BG69</f>
        <v>2</v>
      </c>
      <c r="BE69" s="319">
        <f t="shared" ref="BE69:BE91" ca="1" si="151">BT69+CA69</f>
        <v>0</v>
      </c>
      <c r="BF69" s="319">
        <f t="shared" ref="BF69:BF91" ca="1" si="152">BU69+CB69</f>
        <v>0</v>
      </c>
      <c r="BG69" s="319">
        <f t="shared" ref="BG69:BG91" ca="1" si="153">BV69+CC69</f>
        <v>2</v>
      </c>
      <c r="BH69" s="319">
        <f t="shared" ref="BH69:BH91" ca="1" si="154">BW69+CD69</f>
        <v>3</v>
      </c>
      <c r="BI69" s="319">
        <f t="shared" ref="BI69:BI91" ca="1" si="155">BX69+CE69</f>
        <v>10</v>
      </c>
      <c r="BJ69" s="319">
        <f t="shared" ref="BJ69:BJ91" ca="1" si="156">BH69-BI69</f>
        <v>-7</v>
      </c>
      <c r="BK69" s="320">
        <f t="shared" ref="BK69:BK91" ca="1" si="157">IF(BI69=0,0,BH69/BI69)</f>
        <v>0.3</v>
      </c>
      <c r="BL69" s="319">
        <f t="shared" si="131"/>
        <v>0</v>
      </c>
      <c r="BM69" s="319">
        <f t="shared" ca="1" si="132"/>
        <v>0</v>
      </c>
      <c r="BN69" s="319">
        <f t="shared" ref="BN69:BN91" ca="1" si="158">BE69*2+BG69-BL69</f>
        <v>2</v>
      </c>
      <c r="BO69" s="320">
        <f t="shared" ca="1" si="133"/>
        <v>0.5</v>
      </c>
      <c r="BP69" s="321">
        <v>3.9E-2</v>
      </c>
      <c r="BQ69" s="322">
        <f t="shared" ca="1" si="134"/>
        <v>0</v>
      </c>
      <c r="BS69" s="319">
        <f t="shared" ca="1" si="135"/>
        <v>0</v>
      </c>
      <c r="BT69" s="319">
        <f t="shared" ca="1" si="136"/>
        <v>0</v>
      </c>
      <c r="BU69" s="319">
        <f t="shared" ca="1" si="137"/>
        <v>0</v>
      </c>
      <c r="BV69" s="319">
        <f t="shared" ca="1" si="138"/>
        <v>2</v>
      </c>
      <c r="BW69" s="319">
        <f t="shared" ca="1" si="139"/>
        <v>3</v>
      </c>
      <c r="BX69" s="319">
        <f t="shared" ca="1" si="140"/>
        <v>10</v>
      </c>
      <c r="BZ69" s="319">
        <f t="shared" ca="1" si="141"/>
        <v>0</v>
      </c>
      <c r="CA69" s="319">
        <f t="shared" ca="1" si="142"/>
        <v>0</v>
      </c>
      <c r="CB69" s="319">
        <f t="shared" ca="1" si="143"/>
        <v>0</v>
      </c>
      <c r="CC69" s="319">
        <f t="shared" ca="1" si="144"/>
        <v>0</v>
      </c>
      <c r="CD69" s="319">
        <f t="shared" ca="1" si="145"/>
        <v>0</v>
      </c>
      <c r="CE69" s="319">
        <f t="shared" ca="1" si="146"/>
        <v>0</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Zrínyigyöngye</v>
      </c>
      <c r="DJ69" s="333" t="str">
        <f t="shared" ca="1" si="123"/>
        <v>ZrínyigyöngyeABÉ UNITED</v>
      </c>
      <c r="DK69" s="333" t="str">
        <f t="shared" ca="1" si="109"/>
        <v/>
      </c>
      <c r="DL69" s="327" t="str">
        <f t="shared" ca="1" si="110"/>
        <v/>
      </c>
      <c r="DM69" s="327" t="str">
        <f t="shared" ca="1" si="111"/>
        <v/>
      </c>
      <c r="DN69" s="334" t="str">
        <f t="shared" ca="1" si="112"/>
        <v/>
      </c>
      <c r="DO69" s="335" t="str">
        <f t="shared" ca="1" si="113"/>
        <v/>
      </c>
      <c r="DP69" s="351" t="str">
        <f t="shared" ca="1" si="126"/>
        <v>ABÉ UNITED</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0</v>
      </c>
      <c r="AU70" s="322">
        <v>3</v>
      </c>
      <c r="AV70" s="397" t="str">
        <f t="shared" ca="1" si="130"/>
        <v>HZSE Ludovika 1</v>
      </c>
      <c r="AW70" s="322">
        <v>3</v>
      </c>
      <c r="AY70" s="398">
        <f t="shared" ca="1" si="147"/>
        <v>4241004.0380000006</v>
      </c>
      <c r="AZ70" s="349">
        <f t="shared" ref="AZ70:AZ91" ca="1" si="165">IF(AY70&lt;-999999990,"",IF(ABS(AY69-AY70)&lt;0.03,AZ69,BB70))</f>
        <v>3</v>
      </c>
      <c r="BA70" s="316">
        <f t="shared" ca="1" si="148"/>
        <v>4241004.0380000006</v>
      </c>
      <c r="BB70" s="322">
        <v>3</v>
      </c>
      <c r="BC70" s="350" t="str">
        <f t="shared" si="149"/>
        <v>HZSE Ludovika 1</v>
      </c>
      <c r="BD70" s="319">
        <f t="shared" ca="1" si="150"/>
        <v>2</v>
      </c>
      <c r="BE70" s="319">
        <f t="shared" ca="1" si="151"/>
        <v>1</v>
      </c>
      <c r="BF70" s="319">
        <f t="shared" ca="1" si="152"/>
        <v>1</v>
      </c>
      <c r="BG70" s="319">
        <f t="shared" ca="1" si="153"/>
        <v>0</v>
      </c>
      <c r="BH70" s="319">
        <f t="shared" ca="1" si="154"/>
        <v>4</v>
      </c>
      <c r="BI70" s="319">
        <f t="shared" ca="1" si="155"/>
        <v>3</v>
      </c>
      <c r="BJ70" s="319">
        <f t="shared" ca="1" si="156"/>
        <v>1</v>
      </c>
      <c r="BK70" s="320">
        <f t="shared" ca="1" si="157"/>
        <v>1.3333333333333333</v>
      </c>
      <c r="BL70" s="319">
        <f t="shared" si="131"/>
        <v>0</v>
      </c>
      <c r="BM70" s="319">
        <f t="shared" ca="1" si="132"/>
        <v>4</v>
      </c>
      <c r="BN70" s="319">
        <f t="shared" ca="1" si="158"/>
        <v>2</v>
      </c>
      <c r="BO70" s="320">
        <f t="shared" ca="1" si="133"/>
        <v>0.5</v>
      </c>
      <c r="BP70" s="321">
        <v>3.7999999999999999E-2</v>
      </c>
      <c r="BQ70" s="322">
        <f t="shared" ca="1" si="134"/>
        <v>240000</v>
      </c>
      <c r="BS70" s="319">
        <f t="shared" ca="1" si="135"/>
        <v>0</v>
      </c>
      <c r="BT70" s="319">
        <f t="shared" ca="1" si="136"/>
        <v>1</v>
      </c>
      <c r="BU70" s="319">
        <f t="shared" ca="1" si="137"/>
        <v>1</v>
      </c>
      <c r="BV70" s="319">
        <f t="shared" ca="1" si="138"/>
        <v>0</v>
      </c>
      <c r="BW70" s="319">
        <f t="shared" ca="1" si="139"/>
        <v>4</v>
      </c>
      <c r="BX70" s="319">
        <f t="shared" ca="1" si="140"/>
        <v>3</v>
      </c>
      <c r="BZ70" s="319">
        <f t="shared" ca="1" si="141"/>
        <v>0</v>
      </c>
      <c r="CA70" s="319">
        <f t="shared" ca="1" si="142"/>
        <v>0</v>
      </c>
      <c r="CB70" s="319">
        <f t="shared" ca="1" si="143"/>
        <v>0</v>
      </c>
      <c r="CC70" s="319">
        <f t="shared" ca="1" si="144"/>
        <v>0</v>
      </c>
      <c r="CD70" s="319">
        <f t="shared" ca="1" si="145"/>
        <v>0</v>
      </c>
      <c r="CE70" s="319">
        <f t="shared" ca="1" si="146"/>
        <v>0</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Vakana</v>
      </c>
      <c r="DJ70" s="333" t="str">
        <f t="shared" ca="1" si="123"/>
        <v>VakanaABÉ UNITED</v>
      </c>
      <c r="DK70" s="333" t="str">
        <f t="shared" ca="1" si="109"/>
        <v/>
      </c>
      <c r="DL70" s="327" t="str">
        <f t="shared" ca="1" si="110"/>
        <v/>
      </c>
      <c r="DM70" s="327" t="str">
        <f t="shared" ca="1" si="111"/>
        <v/>
      </c>
      <c r="DN70" s="334" t="str">
        <f t="shared" ca="1" si="112"/>
        <v/>
      </c>
      <c r="DO70" s="335" t="str">
        <f t="shared" ca="1" si="113"/>
        <v/>
      </c>
      <c r="DP70" s="351" t="str">
        <f t="shared" ca="1" si="126"/>
        <v>ABÉ UNITED</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Zrínyigyöngye</v>
      </c>
      <c r="AW71" s="322">
        <v>4</v>
      </c>
      <c r="AY71" s="398">
        <f t="shared" ca="1" si="147"/>
        <v>3002007.0329999998</v>
      </c>
      <c r="AZ71" s="349">
        <f t="shared" ca="1" si="165"/>
        <v>4</v>
      </c>
      <c r="BA71" s="316">
        <f t="shared" ca="1" si="148"/>
        <v>4248012.0370000005</v>
      </c>
      <c r="BB71" s="322">
        <v>4</v>
      </c>
      <c r="BC71" s="350" t="str">
        <f t="shared" si="149"/>
        <v>HZSE Ludovika 2</v>
      </c>
      <c r="BD71" s="319">
        <f t="shared" ca="1" si="150"/>
        <v>2</v>
      </c>
      <c r="BE71" s="319">
        <f t="shared" ca="1" si="151"/>
        <v>1</v>
      </c>
      <c r="BF71" s="319">
        <f t="shared" ca="1" si="152"/>
        <v>1</v>
      </c>
      <c r="BG71" s="319">
        <f t="shared" ca="1" si="153"/>
        <v>0</v>
      </c>
      <c r="BH71" s="319">
        <f t="shared" ca="1" si="154"/>
        <v>12</v>
      </c>
      <c r="BI71" s="319">
        <f t="shared" ca="1" si="155"/>
        <v>4</v>
      </c>
      <c r="BJ71" s="319">
        <f t="shared" ca="1" si="156"/>
        <v>8</v>
      </c>
      <c r="BK71" s="320">
        <f t="shared" ca="1" si="157"/>
        <v>3</v>
      </c>
      <c r="BL71" s="319">
        <f t="shared" si="131"/>
        <v>0</v>
      </c>
      <c r="BM71" s="319">
        <f t="shared" ca="1" si="132"/>
        <v>4</v>
      </c>
      <c r="BN71" s="319">
        <f t="shared" ca="1" si="158"/>
        <v>2</v>
      </c>
      <c r="BO71" s="320">
        <f t="shared" ca="1" si="133"/>
        <v>0.5</v>
      </c>
      <c r="BP71" s="321">
        <v>3.6999999999999998E-2</v>
      </c>
      <c r="BQ71" s="322">
        <f t="shared" ca="1" si="134"/>
        <v>240000</v>
      </c>
      <c r="BS71" s="319">
        <f t="shared" ca="1" si="135"/>
        <v>0</v>
      </c>
      <c r="BT71" s="319">
        <f t="shared" ca="1" si="136"/>
        <v>1</v>
      </c>
      <c r="BU71" s="319">
        <f t="shared" ca="1" si="137"/>
        <v>0</v>
      </c>
      <c r="BV71" s="319">
        <f t="shared" ca="1" si="138"/>
        <v>0</v>
      </c>
      <c r="BW71" s="319">
        <f t="shared" ca="1" si="139"/>
        <v>9</v>
      </c>
      <c r="BX71" s="319">
        <f t="shared" ca="1" si="140"/>
        <v>1</v>
      </c>
      <c r="BZ71" s="319">
        <f t="shared" ca="1" si="141"/>
        <v>0</v>
      </c>
      <c r="CA71" s="319">
        <f t="shared" ca="1" si="142"/>
        <v>0</v>
      </c>
      <c r="CB71" s="319">
        <f t="shared" ca="1" si="143"/>
        <v>1</v>
      </c>
      <c r="CC71" s="319">
        <f t="shared" ca="1" si="144"/>
        <v>0</v>
      </c>
      <c r="CD71" s="319">
        <f t="shared" ca="1" si="145"/>
        <v>3</v>
      </c>
      <c r="CE71" s="319">
        <f t="shared" ca="1" si="146"/>
        <v>3</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ABÉ UNITED</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ABÉ UNITED</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Vakana</v>
      </c>
      <c r="AW72" s="322">
        <v>5</v>
      </c>
      <c r="AY72" s="398">
        <f t="shared" ca="1" si="147"/>
        <v>3000005.034</v>
      </c>
      <c r="AZ72" s="349">
        <f t="shared" ca="1" si="165"/>
        <v>5</v>
      </c>
      <c r="BA72" s="316">
        <f t="shared" ca="1" si="148"/>
        <v>6005007.0360000003</v>
      </c>
      <c r="BB72" s="322">
        <v>5</v>
      </c>
      <c r="BC72" s="350" t="str">
        <f t="shared" si="149"/>
        <v>MH BHD</v>
      </c>
      <c r="BD72" s="319">
        <f t="shared" ca="1" si="150"/>
        <v>2</v>
      </c>
      <c r="BE72" s="319">
        <f t="shared" ca="1" si="151"/>
        <v>2</v>
      </c>
      <c r="BF72" s="319">
        <f t="shared" ca="1" si="152"/>
        <v>0</v>
      </c>
      <c r="BG72" s="319">
        <f t="shared" ca="1" si="153"/>
        <v>0</v>
      </c>
      <c r="BH72" s="319">
        <f t="shared" ca="1" si="154"/>
        <v>7</v>
      </c>
      <c r="BI72" s="319">
        <f t="shared" ca="1" si="155"/>
        <v>2</v>
      </c>
      <c r="BJ72" s="319">
        <f t="shared" ca="1" si="156"/>
        <v>5</v>
      </c>
      <c r="BK72" s="320">
        <f t="shared" ca="1" si="157"/>
        <v>3.5</v>
      </c>
      <c r="BL72" s="319">
        <f t="shared" si="131"/>
        <v>0</v>
      </c>
      <c r="BM72" s="319">
        <f t="shared" ca="1" si="132"/>
        <v>6</v>
      </c>
      <c r="BN72" s="319">
        <f t="shared" ca="1" si="158"/>
        <v>4</v>
      </c>
      <c r="BO72" s="320">
        <f t="shared" ca="1" si="133"/>
        <v>1</v>
      </c>
      <c r="BP72" s="321">
        <v>3.5999999999999997E-2</v>
      </c>
      <c r="BQ72" s="322">
        <f t="shared" ca="1" si="134"/>
        <v>0</v>
      </c>
      <c r="BS72" s="319">
        <f t="shared" ca="1" si="135"/>
        <v>0</v>
      </c>
      <c r="BT72" s="319">
        <f t="shared" ca="1" si="136"/>
        <v>0</v>
      </c>
      <c r="BU72" s="319">
        <f t="shared" ca="1" si="137"/>
        <v>0</v>
      </c>
      <c r="BV72" s="319">
        <f t="shared" ca="1" si="138"/>
        <v>0</v>
      </c>
      <c r="BW72" s="319">
        <f t="shared" ca="1" si="139"/>
        <v>0</v>
      </c>
      <c r="BX72" s="319">
        <f t="shared" ca="1" si="140"/>
        <v>0</v>
      </c>
      <c r="BZ72" s="319">
        <f t="shared" ca="1" si="141"/>
        <v>0</v>
      </c>
      <c r="CA72" s="319">
        <f t="shared" ca="1" si="142"/>
        <v>2</v>
      </c>
      <c r="CB72" s="319">
        <f t="shared" ca="1" si="143"/>
        <v>0</v>
      </c>
      <c r="CC72" s="319">
        <f t="shared" ca="1" si="144"/>
        <v>0</v>
      </c>
      <c r="CD72" s="319">
        <f t="shared" ca="1" si="145"/>
        <v>7</v>
      </c>
      <c r="CE72" s="319">
        <f t="shared" ca="1" si="146"/>
        <v>2</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ABÉ UNITED</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ABÉ UNITED</v>
      </c>
      <c r="AW73" s="322">
        <v>6</v>
      </c>
      <c r="AY73" s="398">
        <f t="shared" ca="1" si="147"/>
        <v>2996007.04</v>
      </c>
      <c r="AZ73" s="349">
        <f t="shared" ca="1" si="165"/>
        <v>6</v>
      </c>
      <c r="BA73" s="316">
        <f t="shared" ca="1" si="148"/>
        <v>-4997.9650000000001</v>
      </c>
      <c r="BB73" s="322">
        <v>6</v>
      </c>
      <c r="BC73" s="350" t="str">
        <f t="shared" si="149"/>
        <v>Turbo</v>
      </c>
      <c r="BD73" s="319">
        <f t="shared" ca="1" si="150"/>
        <v>2</v>
      </c>
      <c r="BE73" s="319">
        <f t="shared" ca="1" si="151"/>
        <v>0</v>
      </c>
      <c r="BF73" s="319">
        <f t="shared" ca="1" si="152"/>
        <v>0</v>
      </c>
      <c r="BG73" s="319">
        <f t="shared" ca="1" si="153"/>
        <v>2</v>
      </c>
      <c r="BH73" s="319">
        <f t="shared" ca="1" si="154"/>
        <v>2</v>
      </c>
      <c r="BI73" s="319">
        <f t="shared" ca="1" si="155"/>
        <v>7</v>
      </c>
      <c r="BJ73" s="319">
        <f t="shared" ca="1" si="156"/>
        <v>-5</v>
      </c>
      <c r="BK73" s="320">
        <f t="shared" ca="1" si="157"/>
        <v>0.2857142857142857</v>
      </c>
      <c r="BL73" s="319">
        <f t="shared" si="131"/>
        <v>0</v>
      </c>
      <c r="BM73" s="319">
        <f t="shared" ca="1" si="132"/>
        <v>0</v>
      </c>
      <c r="BN73" s="319">
        <f t="shared" ca="1" si="158"/>
        <v>2</v>
      </c>
      <c r="BO73" s="320">
        <f t="shared" ca="1" si="133"/>
        <v>0.5</v>
      </c>
      <c r="BP73" s="321">
        <v>3.5000000000000003E-2</v>
      </c>
      <c r="BQ73" s="322">
        <f t="shared" ca="1" si="134"/>
        <v>0</v>
      </c>
      <c r="BS73" s="319">
        <f t="shared" ca="1" si="135"/>
        <v>0</v>
      </c>
      <c r="BT73" s="319">
        <f t="shared" ca="1" si="136"/>
        <v>0</v>
      </c>
      <c r="BU73" s="319">
        <f t="shared" ca="1" si="137"/>
        <v>0</v>
      </c>
      <c r="BV73" s="319">
        <f t="shared" ca="1" si="138"/>
        <v>1</v>
      </c>
      <c r="BW73" s="319">
        <f t="shared" ca="1" si="139"/>
        <v>2</v>
      </c>
      <c r="BX73" s="319">
        <f t="shared" ca="1" si="140"/>
        <v>6</v>
      </c>
      <c r="BZ73" s="319">
        <f t="shared" ca="1" si="141"/>
        <v>0</v>
      </c>
      <c r="CA73" s="319">
        <f t="shared" ca="1" si="142"/>
        <v>0</v>
      </c>
      <c r="CB73" s="319">
        <f t="shared" ca="1" si="143"/>
        <v>0</v>
      </c>
      <c r="CC73" s="319">
        <f t="shared" ca="1" si="144"/>
        <v>1</v>
      </c>
      <c r="CD73" s="319">
        <f t="shared" ca="1" si="145"/>
        <v>0</v>
      </c>
      <c r="CE73" s="319">
        <f t="shared" ca="1" si="146"/>
        <v>1</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ABÉ UNITED</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Turbo</v>
      </c>
      <c r="AW74" s="322">
        <v>7</v>
      </c>
      <c r="AY74" s="398">
        <f t="shared" ca="1" si="147"/>
        <v>-4997.9650000000001</v>
      </c>
      <c r="AZ74" s="349">
        <f t="shared" ca="1" si="165"/>
        <v>7</v>
      </c>
      <c r="BA74" s="316">
        <f t="shared" ca="1" si="148"/>
        <v>3000005.034</v>
      </c>
      <c r="BB74" s="322">
        <v>7</v>
      </c>
      <c r="BC74" s="350" t="str">
        <f t="shared" si="149"/>
        <v>Vakana</v>
      </c>
      <c r="BD74" s="319">
        <f t="shared" ca="1" si="150"/>
        <v>2</v>
      </c>
      <c r="BE74" s="319">
        <f t="shared" ca="1" si="151"/>
        <v>1</v>
      </c>
      <c r="BF74" s="319">
        <f t="shared" ca="1" si="152"/>
        <v>0</v>
      </c>
      <c r="BG74" s="319">
        <f t="shared" ca="1" si="153"/>
        <v>1</v>
      </c>
      <c r="BH74" s="319">
        <f t="shared" ca="1" si="154"/>
        <v>5</v>
      </c>
      <c r="BI74" s="319">
        <f t="shared" ca="1" si="155"/>
        <v>5</v>
      </c>
      <c r="BJ74" s="319">
        <f t="shared" ca="1" si="156"/>
        <v>0</v>
      </c>
      <c r="BK74" s="320">
        <f t="shared" ca="1" si="157"/>
        <v>1</v>
      </c>
      <c r="BL74" s="319">
        <f t="shared" si="131"/>
        <v>0</v>
      </c>
      <c r="BM74" s="319">
        <f t="shared" ca="1" si="132"/>
        <v>3</v>
      </c>
      <c r="BN74" s="319">
        <f t="shared" ca="1" si="158"/>
        <v>3</v>
      </c>
      <c r="BO74" s="320">
        <f t="shared" ca="1" si="133"/>
        <v>0.75</v>
      </c>
      <c r="BP74" s="321">
        <v>3.3999999999999996E-2</v>
      </c>
      <c r="BQ74" s="322">
        <f t="shared" ca="1" si="134"/>
        <v>0</v>
      </c>
      <c r="BS74" s="319">
        <f t="shared" ca="1" si="135"/>
        <v>0</v>
      </c>
      <c r="BT74" s="319">
        <f t="shared" ca="1" si="136"/>
        <v>0</v>
      </c>
      <c r="BU74" s="319">
        <f t="shared" ca="1" si="137"/>
        <v>0</v>
      </c>
      <c r="BV74" s="319">
        <f t="shared" ca="1" si="138"/>
        <v>1</v>
      </c>
      <c r="BW74" s="319">
        <f t="shared" ca="1" si="139"/>
        <v>1</v>
      </c>
      <c r="BX74" s="319">
        <f t="shared" ca="1" si="140"/>
        <v>4</v>
      </c>
      <c r="BZ74" s="319">
        <f t="shared" ca="1" si="141"/>
        <v>0</v>
      </c>
      <c r="CA74" s="319">
        <f t="shared" ca="1" si="142"/>
        <v>1</v>
      </c>
      <c r="CB74" s="319">
        <f t="shared" ca="1" si="143"/>
        <v>0</v>
      </c>
      <c r="CC74" s="319">
        <f t="shared" ca="1" si="144"/>
        <v>0</v>
      </c>
      <c r="CD74" s="319">
        <f t="shared" ca="1" si="145"/>
        <v>4</v>
      </c>
      <c r="CE74" s="319">
        <f t="shared" ca="1" si="146"/>
        <v>1</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FC HALY</v>
      </c>
      <c r="AW75" s="322">
        <v>8</v>
      </c>
      <c r="AY75" s="398">
        <f t="shared" ca="1" si="147"/>
        <v>-6996.9610000000002</v>
      </c>
      <c r="AZ75" s="349">
        <f t="shared" ca="1" si="165"/>
        <v>8</v>
      </c>
      <c r="BA75" s="316">
        <f t="shared" ca="1" si="148"/>
        <v>3002007.0329999998</v>
      </c>
      <c r="BB75" s="322">
        <v>8</v>
      </c>
      <c r="BC75" s="350" t="str">
        <f t="shared" si="149"/>
        <v>Zrínyigyöngye</v>
      </c>
      <c r="BD75" s="319">
        <f t="shared" ca="1" si="150"/>
        <v>2</v>
      </c>
      <c r="BE75" s="319">
        <f t="shared" ca="1" si="151"/>
        <v>1</v>
      </c>
      <c r="BF75" s="319">
        <f t="shared" ca="1" si="152"/>
        <v>0</v>
      </c>
      <c r="BG75" s="319">
        <f t="shared" ca="1" si="153"/>
        <v>1</v>
      </c>
      <c r="BH75" s="319">
        <f t="shared" ca="1" si="154"/>
        <v>7</v>
      </c>
      <c r="BI75" s="319">
        <f t="shared" ca="1" si="155"/>
        <v>5</v>
      </c>
      <c r="BJ75" s="319">
        <f t="shared" ca="1" si="156"/>
        <v>2</v>
      </c>
      <c r="BK75" s="320">
        <f t="shared" ca="1" si="157"/>
        <v>1.4</v>
      </c>
      <c r="BL75" s="319">
        <f t="shared" si="131"/>
        <v>0</v>
      </c>
      <c r="BM75" s="319">
        <f t="shared" ca="1" si="132"/>
        <v>3</v>
      </c>
      <c r="BN75" s="319">
        <f t="shared" ca="1" si="158"/>
        <v>3</v>
      </c>
      <c r="BO75" s="320">
        <f t="shared" ca="1" si="133"/>
        <v>0.75</v>
      </c>
      <c r="BP75" s="321">
        <v>3.2999999999999995E-2</v>
      </c>
      <c r="BQ75" s="322">
        <f t="shared" ca="1" si="134"/>
        <v>0</v>
      </c>
      <c r="BS75" s="319">
        <f t="shared" ca="1" si="135"/>
        <v>0</v>
      </c>
      <c r="BT75" s="319">
        <f t="shared" ca="1" si="136"/>
        <v>0</v>
      </c>
      <c r="BU75" s="319">
        <f t="shared" ca="1" si="137"/>
        <v>0</v>
      </c>
      <c r="BV75" s="319">
        <f t="shared" ca="1" si="138"/>
        <v>1</v>
      </c>
      <c r="BW75" s="319">
        <f t="shared" ca="1" si="139"/>
        <v>1</v>
      </c>
      <c r="BX75" s="319">
        <f t="shared" ca="1" si="140"/>
        <v>3</v>
      </c>
      <c r="BZ75" s="319">
        <f t="shared" ca="1" si="141"/>
        <v>0</v>
      </c>
      <c r="CA75" s="319">
        <f t="shared" ca="1" si="142"/>
        <v>1</v>
      </c>
      <c r="CB75" s="319">
        <f t="shared" ca="1" si="143"/>
        <v>0</v>
      </c>
      <c r="CC75" s="319">
        <f t="shared" ca="1" si="144"/>
        <v>0</v>
      </c>
      <c r="CD75" s="319">
        <f t="shared" ca="1" si="145"/>
        <v>6</v>
      </c>
      <c r="CE75" s="319">
        <f t="shared" ca="1" si="146"/>
        <v>2</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Zrínyigyöngye</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Vakana</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ABÉ UNITED</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Zrínyigyöngye</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Vakana</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ABÉ UNITED</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Zrínyigyöngye</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Vakana</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ABÉ UNITED</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Zrínyigyöngye</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Vakana</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ABÉ UNITED</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Zrínyigyöngye</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Zrínyigyöngye</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Vakana</v>
      </c>
      <c r="DJ98" s="333" t="str">
        <f t="shared" ref="DJ98:DJ106" ca="1" si="261">IF(OR(DI98="",DP98="",DI98=DP98),"",CONCATENATE(DI98,DP98))</f>
        <v>VakanaZrínyigyöngye</v>
      </c>
      <c r="DK98" s="333" t="str">
        <f t="shared" ca="1" si="247"/>
        <v/>
      </c>
      <c r="DL98" s="327" t="str">
        <f t="shared" ca="1" si="248"/>
        <v/>
      </c>
      <c r="DM98" s="327" t="str">
        <f t="shared" ca="1" si="249"/>
        <v/>
      </c>
      <c r="DN98" s="334" t="str">
        <f t="shared" ca="1" si="250"/>
        <v/>
      </c>
      <c r="DO98" s="335" t="str">
        <f t="shared" ca="1" si="251"/>
        <v/>
      </c>
      <c r="DP98" s="351" t="str">
        <f ca="1">DP97</f>
        <v>Zrínyigyöngye</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ABÉ UNITED</v>
      </c>
      <c r="DJ99" s="333" t="str">
        <f t="shared" ca="1" si="261"/>
        <v>ABÉ UNITEDZrínyigyöngye</v>
      </c>
      <c r="DK99" s="333" t="str">
        <f t="shared" ca="1" si="247"/>
        <v/>
      </c>
      <c r="DL99" s="327" t="str">
        <f t="shared" ca="1" si="248"/>
        <v/>
      </c>
      <c r="DM99" s="327" t="str">
        <f t="shared" ca="1" si="249"/>
        <v/>
      </c>
      <c r="DN99" s="334" t="str">
        <f t="shared" ca="1" si="250"/>
        <v/>
      </c>
      <c r="DO99" s="335" t="str">
        <f t="shared" ca="1" si="251"/>
        <v/>
      </c>
      <c r="DP99" s="351" t="str">
        <f t="shared" ref="DP99:DP106" ca="1" si="264">DP98</f>
        <v>Zrínyigyöngye</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Zrínyigyöngye</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Zrínyigyöngye</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Zrínyigyöngye</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Zrínyigyöngye</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Vakana</v>
      </c>
      <c r="DJ103" s="333" t="str">
        <f t="shared" ca="1" si="261"/>
        <v>VakanaZrínyigyöngye</v>
      </c>
      <c r="DK103" s="333" t="str">
        <f t="shared" ca="1" si="247"/>
        <v/>
      </c>
      <c r="DL103" s="327" t="str">
        <f t="shared" ca="1" si="248"/>
        <v/>
      </c>
      <c r="DM103" s="327" t="str">
        <f t="shared" ca="1" si="249"/>
        <v/>
      </c>
      <c r="DN103" s="334" t="str">
        <f t="shared" ca="1" si="250"/>
        <v/>
      </c>
      <c r="DO103" s="335" t="str">
        <f t="shared" ca="1" si="251"/>
        <v/>
      </c>
      <c r="DP103" s="351" t="str">
        <f t="shared" ca="1" si="264"/>
        <v>Zrínyigyöngye</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ABÉ UNITED</v>
      </c>
      <c r="DJ104" s="333" t="str">
        <f t="shared" ca="1" si="261"/>
        <v>ABÉ UNITEDZrínyigyöngye</v>
      </c>
      <c r="DK104" s="333" t="str">
        <f t="shared" ca="1" si="247"/>
        <v/>
      </c>
      <c r="DL104" s="327" t="str">
        <f t="shared" ca="1" si="248"/>
        <v/>
      </c>
      <c r="DM104" s="327" t="str">
        <f t="shared" ca="1" si="249"/>
        <v/>
      </c>
      <c r="DN104" s="334" t="str">
        <f t="shared" ca="1" si="250"/>
        <v/>
      </c>
      <c r="DO104" s="335" t="str">
        <f t="shared" ca="1" si="251"/>
        <v/>
      </c>
      <c r="DP104" s="351" t="str">
        <f t="shared" ca="1" si="264"/>
        <v>Zrínyigyöngye</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Zrínyigyöngye</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Zrínyigyöngye</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Zrínyigyöngye</v>
      </c>
      <c r="DJ108" s="333" t="str">
        <f ca="1">IF(OR(DI108="",DP108="",DI108=DP108),"",CONCATENATE(DI108,DP108))</f>
        <v>ZrínyigyöngyeVakana</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Vakana</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Vakana</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Vakana</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ABÉ UNITED</v>
      </c>
      <c r="DJ110" s="333" t="str">
        <f t="shared" ca="1" si="310"/>
        <v>ABÉ UNITEDVakana</v>
      </c>
      <c r="DK110" s="333" t="str">
        <f t="shared" ca="1" si="296"/>
        <v/>
      </c>
      <c r="DL110" s="327" t="str">
        <f t="shared" ca="1" si="297"/>
        <v/>
      </c>
      <c r="DM110" s="327" t="str">
        <f t="shared" ca="1" si="298"/>
        <v/>
      </c>
      <c r="DN110" s="334" t="str">
        <f t="shared" ca="1" si="299"/>
        <v/>
      </c>
      <c r="DO110" s="335" t="str">
        <f t="shared" ca="1" si="300"/>
        <v/>
      </c>
      <c r="DP110" s="351" t="str">
        <f t="shared" ref="DP110:DP117" ca="1" si="313">DP109</f>
        <v>Vakana</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Vakana</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Vakana</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Zrínyigyöngye</v>
      </c>
      <c r="DJ113" s="333" t="str">
        <f t="shared" ca="1" si="310"/>
        <v>ZrínyigyöngyeVakana</v>
      </c>
      <c r="DK113" s="333" t="str">
        <f t="shared" ca="1" si="296"/>
        <v/>
      </c>
      <c r="DL113" s="327" t="str">
        <f t="shared" ca="1" si="297"/>
        <v/>
      </c>
      <c r="DM113" s="327" t="str">
        <f t="shared" ca="1" si="298"/>
        <v/>
      </c>
      <c r="DN113" s="334" t="str">
        <f t="shared" ca="1" si="299"/>
        <v/>
      </c>
      <c r="DO113" s="335" t="str">
        <f t="shared" ca="1" si="300"/>
        <v/>
      </c>
      <c r="DP113" s="351" t="str">
        <f t="shared" ca="1" si="313"/>
        <v>Vakana</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Vakana</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Vakana</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ABÉ UNITED</v>
      </c>
      <c r="DJ115" s="333" t="str">
        <f t="shared" ca="1" si="310"/>
        <v>ABÉ UNITEDVakana</v>
      </c>
      <c r="DK115" s="333" t="str">
        <f t="shared" ca="1" si="296"/>
        <v/>
      </c>
      <c r="DL115" s="327" t="str">
        <f t="shared" ca="1" si="297"/>
        <v/>
      </c>
      <c r="DM115" s="327" t="str">
        <f t="shared" ca="1" si="298"/>
        <v/>
      </c>
      <c r="DN115" s="334" t="str">
        <f t="shared" ca="1" si="299"/>
        <v/>
      </c>
      <c r="DO115" s="335" t="str">
        <f t="shared" ca="1" si="300"/>
        <v/>
      </c>
      <c r="DP115" s="351" t="str">
        <f t="shared" ca="1" si="313"/>
        <v>Vakana</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Vakana</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Vakana</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-11003999.960000001</v>
      </c>
      <c r="BB119" s="159"/>
      <c r="BC119" s="407" t="str">
        <f>X42</f>
        <v>ABÉ UNITED</v>
      </c>
      <c r="BD119" s="272"/>
      <c r="BF119" s="158">
        <v>1</v>
      </c>
      <c r="BG119" s="322" t="str">
        <f t="shared" ref="BG119:BQ128" ca="1" si="316">INDEX(round.a,$BF119,BG$118)</f>
        <v>HZSE Ludovika 2ABÉ UNITED</v>
      </c>
      <c r="BH119" s="322" t="str">
        <f t="shared" ca="1" si="316"/>
        <v>HZSE Ludovika 2</v>
      </c>
      <c r="BI119" s="322" t="str">
        <f t="shared" ca="1" si="316"/>
        <v>ABÉ UNITED</v>
      </c>
      <c r="BJ119" s="322">
        <f t="shared" ca="1" si="316"/>
        <v>9</v>
      </c>
      <c r="BK119" s="322">
        <f t="shared" ca="1" si="316"/>
        <v>1</v>
      </c>
      <c r="BL119" s="322" t="str">
        <f t="shared" ca="1" si="316"/>
        <v>HZSE Ludovika 2</v>
      </c>
      <c r="BM119" s="322" t="str">
        <f t="shared" ca="1" si="316"/>
        <v/>
      </c>
      <c r="BN119" s="322" t="str">
        <f t="shared" ca="1" si="316"/>
        <v/>
      </c>
      <c r="BO119" s="322" t="str">
        <f t="shared" ca="1" si="316"/>
        <v/>
      </c>
      <c r="BP119" s="322" t="str">
        <f t="shared" ca="1" si="316"/>
        <v/>
      </c>
      <c r="BQ119" s="408" t="str">
        <f t="shared" ca="1" si="316"/>
        <v>ABÉ UNITED</v>
      </c>
      <c r="CH119" s="323"/>
      <c r="CI119" s="323"/>
      <c r="CJ119" s="323"/>
      <c r="CK119" s="323"/>
      <c r="CL119" s="323"/>
      <c r="CM119" s="323"/>
      <c r="DG119" s="323"/>
      <c r="DH119" s="273"/>
      <c r="DI119" s="365" t="str">
        <f ca="1">DI108</f>
        <v>Zrínyigyöngye</v>
      </c>
      <c r="DJ119" s="333" t="str">
        <f ca="1">IF(OR(DI119="",DP119="",DI119=DP119),"",CONCATENATE(DI119,DP119))</f>
        <v>ZrínyigyöngyeABÉ UNITED</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ABÉ UNITED</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-10006999.960999999</v>
      </c>
      <c r="BB120" s="159"/>
      <c r="BC120" s="407" t="str">
        <f t="shared" ref="BC120:BC142" si="332">X43</f>
        <v>FC HALY</v>
      </c>
      <c r="BD120" s="272"/>
      <c r="BF120" s="158">
        <v>2</v>
      </c>
      <c r="BG120" s="322" t="str">
        <f t="shared" ca="1" si="316"/>
        <v>VakanaMH BHD</v>
      </c>
      <c r="BH120" s="322" t="str">
        <f t="shared" ca="1" si="316"/>
        <v>Vakana</v>
      </c>
      <c r="BI120" s="322" t="str">
        <f t="shared" ca="1" si="316"/>
        <v>MH BHD</v>
      </c>
      <c r="BJ120" s="322">
        <f t="shared" ca="1" si="316"/>
        <v>1</v>
      </c>
      <c r="BK120" s="322">
        <f t="shared" ca="1" si="316"/>
        <v>4</v>
      </c>
      <c r="BL120" s="322" t="str">
        <f t="shared" ca="1" si="316"/>
        <v/>
      </c>
      <c r="BM120" s="322" t="str">
        <f t="shared" ca="1" si="316"/>
        <v/>
      </c>
      <c r="BN120" s="322" t="str">
        <f t="shared" ca="1" si="316"/>
        <v>Vakana</v>
      </c>
      <c r="BO120" s="322" t="str">
        <f t="shared" ca="1" si="316"/>
        <v>MH BHD</v>
      </c>
      <c r="BP120" s="322" t="str">
        <f t="shared" ca="1" si="316"/>
        <v/>
      </c>
      <c r="BQ120" s="408" t="str">
        <f t="shared" ca="1" si="316"/>
        <v/>
      </c>
      <c r="CH120" s="323"/>
      <c r="CI120" s="323"/>
      <c r="CJ120" s="323"/>
      <c r="CK120" s="323"/>
      <c r="CL120" s="323"/>
      <c r="CM120" s="323"/>
      <c r="DG120" s="323"/>
      <c r="DH120" s="273"/>
      <c r="DI120" s="365" t="str">
        <f t="shared" ref="DI120:DI128" ca="1" si="333">DI109</f>
        <v>Vakana</v>
      </c>
      <c r="DJ120" s="333" t="str">
        <f t="shared" ref="DJ120:DJ128" ca="1" si="334">IF(OR(DI120="",DP120="",DI120=DP120),"",CONCATENATE(DI120,DP120))</f>
        <v>VakanaABÉ UNITED</v>
      </c>
      <c r="DK120" s="333" t="str">
        <f t="shared" ca="1" si="317"/>
        <v/>
      </c>
      <c r="DL120" s="327" t="str">
        <f t="shared" ca="1" si="318"/>
        <v/>
      </c>
      <c r="DM120" s="327" t="str">
        <f t="shared" ca="1" si="319"/>
        <v/>
      </c>
      <c r="DN120" s="334" t="str">
        <f t="shared" ca="1" si="320"/>
        <v/>
      </c>
      <c r="DO120" s="335" t="str">
        <f t="shared" ca="1" si="321"/>
        <v/>
      </c>
      <c r="DP120" s="351" t="str">
        <f ca="1">DP119</f>
        <v>ABÉ UNITED</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-2998999.9619999998</v>
      </c>
      <c r="BB121" s="159"/>
      <c r="BC121" s="407" t="str">
        <f t="shared" si="332"/>
        <v>HZSE Ludovika 1</v>
      </c>
      <c r="BD121" s="272"/>
      <c r="BF121" s="158">
        <v>3</v>
      </c>
      <c r="BG121" s="322" t="str">
        <f t="shared" ca="1" si="316"/>
        <v>HZSE Ludovika 1Turbo</v>
      </c>
      <c r="BH121" s="322" t="str">
        <f t="shared" ca="1" si="316"/>
        <v>HZSE Ludovika 1</v>
      </c>
      <c r="BI121" s="322" t="str">
        <f t="shared" ca="1" si="316"/>
        <v>Turbo</v>
      </c>
      <c r="BJ121" s="322">
        <f t="shared" ca="1" si="316"/>
        <v>1</v>
      </c>
      <c r="BK121" s="322">
        <f t="shared" ca="1" si="316"/>
        <v>0</v>
      </c>
      <c r="BL121" s="322" t="str">
        <f t="shared" ca="1" si="316"/>
        <v>HZSE Ludovika 1</v>
      </c>
      <c r="BM121" s="322" t="str">
        <f t="shared" ca="1" si="316"/>
        <v/>
      </c>
      <c r="BN121" s="322" t="str">
        <f t="shared" ca="1" si="316"/>
        <v/>
      </c>
      <c r="BO121" s="322" t="str">
        <f t="shared" ca="1" si="316"/>
        <v/>
      </c>
      <c r="BP121" s="322" t="str">
        <f t="shared" ca="1" si="316"/>
        <v/>
      </c>
      <c r="BQ121" s="408" t="str">
        <f t="shared" ca="1" si="316"/>
        <v>Turbo</v>
      </c>
      <c r="CH121" s="323"/>
      <c r="CI121" s="323"/>
      <c r="CJ121" s="323"/>
      <c r="CK121" s="323"/>
      <c r="CL121" s="323"/>
      <c r="CM121" s="323"/>
      <c r="DG121" s="323"/>
      <c r="DH121" s="273"/>
      <c r="DI121" s="365" t="str">
        <f t="shared" ca="1" si="333"/>
        <v>ABÉ UNITED</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ABÉ UNITED</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-3991999.963</v>
      </c>
      <c r="BB122" s="159"/>
      <c r="BC122" s="407" t="str">
        <f t="shared" si="332"/>
        <v>HZSE Ludovika 2</v>
      </c>
      <c r="BD122" s="272"/>
      <c r="BF122" s="158">
        <v>4</v>
      </c>
      <c r="BG122" s="322" t="str">
        <f t="shared" ca="1" si="316"/>
        <v>FC HALYZrínyigyöngye</v>
      </c>
      <c r="BH122" s="322" t="str">
        <f t="shared" ca="1" si="316"/>
        <v>FC HALY</v>
      </c>
      <c r="BI122" s="322" t="str">
        <f t="shared" ca="1" si="316"/>
        <v>Zrínyigyöngye</v>
      </c>
      <c r="BJ122" s="322">
        <f t="shared" ca="1" si="316"/>
        <v>2</v>
      </c>
      <c r="BK122" s="322">
        <f t="shared" ca="1" si="316"/>
        <v>6</v>
      </c>
      <c r="BL122" s="322" t="str">
        <f t="shared" ca="1" si="316"/>
        <v/>
      </c>
      <c r="BM122" s="322" t="str">
        <f t="shared" ca="1" si="316"/>
        <v/>
      </c>
      <c r="BN122" s="322" t="str">
        <f t="shared" ca="1" si="316"/>
        <v>FC HALY</v>
      </c>
      <c r="BO122" s="322" t="str">
        <f t="shared" ca="1" si="316"/>
        <v>Zrínyigyöngye</v>
      </c>
      <c r="BP122" s="322" t="str">
        <f t="shared" ca="1" si="316"/>
        <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ABÉ UNITED</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-1994999.9639999999</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ABÉ UNITED</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-7004999.9649999999</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Zrínyigyöngye</v>
      </c>
      <c r="DJ124" s="333" t="str">
        <f t="shared" ca="1" si="334"/>
        <v>ZrínyigyöngyeABÉ UNITED</v>
      </c>
      <c r="DK124" s="333" t="str">
        <f t="shared" ca="1" si="317"/>
        <v/>
      </c>
      <c r="DL124" s="327" t="str">
        <f t="shared" ca="1" si="318"/>
        <v/>
      </c>
      <c r="DM124" s="327" t="str">
        <f t="shared" ca="1" si="319"/>
        <v/>
      </c>
      <c r="DN124" s="334" t="str">
        <f t="shared" ca="1" si="320"/>
        <v/>
      </c>
      <c r="DO124" s="335" t="str">
        <f t="shared" ca="1" si="321"/>
        <v/>
      </c>
      <c r="DP124" s="351" t="str">
        <f t="shared" ca="1" si="337"/>
        <v>ABÉ UNITED</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-4999999.966</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Vakana</v>
      </c>
      <c r="DJ125" s="333" t="str">
        <f t="shared" ca="1" si="334"/>
        <v>VakanaABÉ UNITED</v>
      </c>
      <c r="DK125" s="333" t="str">
        <f t="shared" ca="1" si="317"/>
        <v/>
      </c>
      <c r="DL125" s="327" t="str">
        <f t="shared" ca="1" si="318"/>
        <v/>
      </c>
      <c r="DM125" s="327" t="str">
        <f t="shared" ca="1" si="319"/>
        <v/>
      </c>
      <c r="DN125" s="334" t="str">
        <f t="shared" ca="1" si="320"/>
        <v/>
      </c>
      <c r="DO125" s="335" t="str">
        <f t="shared" ca="1" si="321"/>
        <v/>
      </c>
      <c r="DP125" s="351" t="str">
        <f t="shared" ca="1" si="337"/>
        <v>ABÉ UNITED</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-4997999.9670000002</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ABÉ UNITED</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ABÉ UNITED</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ABÉ UNITED</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ABÉ UNITED</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Zrínyigyöngye</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Vakana</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ABÉ UNITED</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Zrínyigyöngye</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Vakana</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ABÉ UNITED</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Zrínyigyöngye</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Vakana</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ABÉ UNITED</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24</v>
      </c>
      <c r="AQ146" s="411">
        <f ca="1">IF($AJ$58=1,RANK(BA42,$BA$42:$BA$65,1),RANK(BA119,$BA$119:$BA$142,1))</f>
        <v>19</v>
      </c>
      <c r="AY146" s="321">
        <f ca="1">IF($AJ$58=2,BH146,BI146*-1)*1000000+IF($AJ$44,BK146,BJ146)*1000+BP146-IF(BC146=0,1000000000000,0)</f>
        <v>-1995999.96</v>
      </c>
      <c r="BA146" s="321">
        <f ca="1">IF($AJ$44,BO146*100,IF($AJ$43,BM146*10,BM146))*1000000+IF($AJ$52,BE146*10000,0)+IF($AJ$44,BK146,BJ146)*1000/IF(OR($AJ$43,$AJ$52),10,1)+IF($AJ$44,0,IF($AJ$43,BH146/10,BH146))+BP146+IF($AJ$70,BQ146,0)-IF(BC146=0,1000000000,0)</f>
        <v>3004006.04</v>
      </c>
      <c r="BB146" s="322">
        <v>1</v>
      </c>
      <c r="BC146" s="407" t="str">
        <f>X42</f>
        <v>ABÉ UNITED</v>
      </c>
      <c r="BD146" s="319">
        <f ca="1">BE146+BF146+BG146</f>
        <v>1</v>
      </c>
      <c r="BE146" s="319">
        <f t="shared" ref="BE146:BE169" ca="1" si="378">IF($AJ$57=1,BT146+CA146,IF($AJ$57=2,BT146,IF($AJ$57=3,CA146,"")))</f>
        <v>1</v>
      </c>
      <c r="BF146" s="319">
        <f t="shared" ref="BF146:BF169" ca="1" si="379">IF($AJ$57=1,BU146+CB146,IF($AJ$57=2,BU146,IF($AJ$57=3,CB146,"")))</f>
        <v>0</v>
      </c>
      <c r="BG146" s="319">
        <f t="shared" ref="BG146:BG169" ca="1" si="380">IF($AJ$57=1,BV146+CC146,IF($AJ$57=2,BV146,IF($AJ$57=3,CC146,"")))</f>
        <v>0</v>
      </c>
      <c r="BH146" s="319">
        <f t="shared" ref="BH146:BH169" ca="1" si="381">IF($AJ$57=1,BW146+CD146,IF($AJ$57=2,BW146,IF($AJ$57=3,CD146,"")))</f>
        <v>6</v>
      </c>
      <c r="BI146" s="319">
        <f t="shared" ref="BI146:BI169" ca="1" si="382">IF($AJ$57=1,BX146+CE146,IF($AJ$57=2,BX146,IF($AJ$57=3,CE146,"")))</f>
        <v>2</v>
      </c>
      <c r="BJ146" s="319">
        <f ca="1">BH146-BI146</f>
        <v>4</v>
      </c>
      <c r="BK146" s="320">
        <f ca="1">IF(BI146=0,0,BH146/BI146)</f>
        <v>3</v>
      </c>
      <c r="BL146" s="319">
        <f t="shared" ref="BL146:BL169" si="383">IF($AJ$71,IF(ISNA(VLOOKUP(BC146,penalty.a,2,FALSE)),0,VLOOKUP(BC146,penalty.a,2,FALSE)),0)</f>
        <v>0</v>
      </c>
      <c r="BM146" s="319">
        <f t="shared" ref="BM146:BM169" ca="1" si="384">$AJ$48*BE146+BF146-BL146</f>
        <v>3</v>
      </c>
      <c r="BN146" s="319">
        <f ca="1">BE146*2+BG146-BL146</f>
        <v>2</v>
      </c>
      <c r="BO146" s="320">
        <f t="shared" ref="BO146:BO169" ca="1" si="385">IF(BD146=0,BN146,IF(BN146=0,0,BN146/BD146/2))</f>
        <v>1</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0</v>
      </c>
      <c r="BU146" s="319">
        <f t="shared" ref="BU146:BU169" ca="1" si="389">COUNTIF(drawh.av,$BC146)-COUNTIF($BM$119:$BM$142,$BC146)</f>
        <v>0</v>
      </c>
      <c r="BV146" s="319">
        <f t="shared" ref="BV146:BV169" ca="1" si="390">COUNTIF(lossh.av,$BC146)-COUNTIF($BN$119:$BN$142,$BC146)+BS146</f>
        <v>0</v>
      </c>
      <c r="BW146" s="319">
        <f t="shared" ref="BW146:BW169" ca="1" si="391">SUMIF(home.av,$BC146,GAA.av)-SUMIF($BH$119:$BH$142,$BC146,$BJ$119:$BJ$142)</f>
        <v>0</v>
      </c>
      <c r="BX146" s="319">
        <f t="shared" ref="BX146:BX169" ca="1" si="392">SUMIF(home.av,$BC146,GBB.av)-SUMIF($BH$119:$BH$142,$BC146,$BK$119:$BK$142)</f>
        <v>0</v>
      </c>
      <c r="BZ146" s="319">
        <f t="shared" ref="BZ146:BZ169" ca="1" si="393">COUNTIF(lossa.av,CONCATENATE($BC146,"ooo"))-COUNTIF($BQ$119:$BQ$142,CONCATENATE($BC146,"ooo"))</f>
        <v>0</v>
      </c>
      <c r="CA146" s="319">
        <f t="shared" ref="CA146:CA169" ca="1" si="394">COUNTIF(wina.av,$BC146)-COUNTIF($BO$119:$BO$142,$BC146)</f>
        <v>1</v>
      </c>
      <c r="CB146" s="319">
        <f t="shared" ref="CB146:CB169" ca="1" si="395">COUNTIF(drawa.av,$BC146)-COUNTIF($BP$119:$BP$142,$BC146)</f>
        <v>0</v>
      </c>
      <c r="CC146" s="319">
        <f t="shared" ref="CC146:CC169" ca="1" si="396">COUNTIF(lossa.av,$BC146)-COUNTIF($BQ$119:$BQ$142,$BC146)+BZ146</f>
        <v>0</v>
      </c>
      <c r="CD146" s="319">
        <f t="shared" ref="CD146:CD169" ca="1" si="397">SUMIF(away.av,$BC146,GBB.av)-SUMIF($BI$119:$BI$142,$BC146,$BK$119:$BK$142)</f>
        <v>6</v>
      </c>
      <c r="CE146" s="319">
        <f t="shared" ref="CE146:CE169" ca="1" si="398">SUMIF(away.av,$BC146,GAA.av)-SUMIF($BI$119:$BI$142,$BC146,$BJ$119:$BJ$142)</f>
        <v>2</v>
      </c>
      <c r="CH146" s="323"/>
      <c r="CI146" s="323"/>
      <c r="CJ146" s="323"/>
      <c r="CK146" s="323"/>
      <c r="CL146" s="323"/>
      <c r="CM146" s="323"/>
      <c r="DG146" s="323"/>
      <c r="DH146" s="273"/>
      <c r="DI146" s="365" t="str">
        <f t="shared" ca="1" si="372"/>
        <v>Zrínyigyöngye</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FC HALY</v>
      </c>
      <c r="AO147" s="410" t="str">
        <f t="shared" ref="AO147:AO169" ca="1" si="400">IF(AP147=AQ147,"►",IF(AP147&lt;AQ147,"▲","▼"))</f>
        <v>▼</v>
      </c>
      <c r="AP147" s="411">
        <f t="shared" ref="AP147:AP169" ca="1" si="401">IF($AJ$58=1,RANK(BA147,$BA$146:$BA$169,1),RANK(AY147,$AY$146:$AY$169,1))</f>
        <v>18</v>
      </c>
      <c r="AQ147" s="411">
        <f t="shared" ref="AQ147:AQ169" ca="1" si="402">IF($AJ$58=1,RANK(BA43,$BA$42:$BA$65,1),RANK(BA120,$BA$119:$BA$142,1))</f>
        <v>17</v>
      </c>
      <c r="AY147" s="321">
        <f t="shared" ref="AY147:AY169" ca="1" si="403">IF($AJ$58=2,BH147,BI147*-1)*1000000+IF($AJ$44,BK147,BJ147)*1000+BP147-IF(BC147=0,1000000000000,0)</f>
        <v>-4002999.9610000001</v>
      </c>
      <c r="BA147" s="321">
        <f t="shared" ref="BA147:BA169" ca="1" si="404">IF($AJ$44,BO147*100,IF($AJ$43,BM147*10,BM147))*1000000+IF($AJ$52,BE147*10000,0)+IF($AJ$44,BK147,BJ147)*1000/IF(OR($AJ$43,$AJ$52),10,1)+IF($AJ$44,0,IF($AJ$43,BH147/10,BH147))+BP147+IF($AJ$70,BQ147,0)-IF(BC147=0,1000000000,0)</f>
        <v>-2998.9609999999998</v>
      </c>
      <c r="BB147" s="322">
        <v>2</v>
      </c>
      <c r="BC147" s="407" t="str">
        <f t="shared" ref="BC147:BC169" si="405">X43</f>
        <v>FC HALY</v>
      </c>
      <c r="BD147" s="319">
        <f t="shared" ref="BD147:BD165" ca="1" si="406">BE147+BF147+BG147</f>
        <v>1</v>
      </c>
      <c r="BE147" s="319">
        <f t="shared" ca="1" si="378"/>
        <v>0</v>
      </c>
      <c r="BF147" s="319">
        <f t="shared" ca="1" si="379"/>
        <v>0</v>
      </c>
      <c r="BG147" s="319">
        <f t="shared" ca="1" si="380"/>
        <v>1</v>
      </c>
      <c r="BH147" s="319">
        <f t="shared" ca="1" si="381"/>
        <v>1</v>
      </c>
      <c r="BI147" s="319">
        <f t="shared" ca="1" si="382"/>
        <v>4</v>
      </c>
      <c r="BJ147" s="319">
        <f t="shared" ref="BJ147:BJ169" ca="1" si="407">BH147-BI147</f>
        <v>-3</v>
      </c>
      <c r="BK147" s="320">
        <f t="shared" ref="BK147:BK169" ca="1" si="408">IF(BI147=0,0,BH147/BI147)</f>
        <v>0.25</v>
      </c>
      <c r="BL147" s="319">
        <f t="shared" si="383"/>
        <v>0</v>
      </c>
      <c r="BM147" s="319">
        <f t="shared" ca="1" si="384"/>
        <v>0</v>
      </c>
      <c r="BN147" s="319">
        <f t="shared" ref="BN147:BN169" ca="1" si="409">BE147*2+BG147-BL147</f>
        <v>1</v>
      </c>
      <c r="BO147" s="320">
        <f t="shared" ca="1" si="385"/>
        <v>0.5</v>
      </c>
      <c r="BP147" s="321">
        <v>3.9E-2</v>
      </c>
      <c r="BQ147" s="322">
        <f t="shared" ca="1" si="386"/>
        <v>0</v>
      </c>
      <c r="BS147" s="319">
        <f t="shared" ca="1" si="387"/>
        <v>0</v>
      </c>
      <c r="BT147" s="319">
        <f t="shared" ca="1" si="388"/>
        <v>0</v>
      </c>
      <c r="BU147" s="319">
        <f t="shared" ca="1" si="389"/>
        <v>0</v>
      </c>
      <c r="BV147" s="319">
        <f t="shared" ca="1" si="390"/>
        <v>1</v>
      </c>
      <c r="BW147" s="319">
        <f t="shared" ca="1" si="391"/>
        <v>1</v>
      </c>
      <c r="BX147" s="319">
        <f t="shared" ca="1" si="392"/>
        <v>4</v>
      </c>
      <c r="BZ147" s="319">
        <f t="shared" ca="1" si="393"/>
        <v>0</v>
      </c>
      <c r="CA147" s="319">
        <f t="shared" ca="1" si="394"/>
        <v>0</v>
      </c>
      <c r="CB147" s="319">
        <f t="shared" ca="1" si="395"/>
        <v>0</v>
      </c>
      <c r="CC147" s="319">
        <f t="shared" ca="1" si="396"/>
        <v>0</v>
      </c>
      <c r="CD147" s="319">
        <f t="shared" ca="1" si="397"/>
        <v>0</v>
      </c>
      <c r="CE147" s="319">
        <f t="shared" ca="1" si="398"/>
        <v>0</v>
      </c>
      <c r="CH147" s="323"/>
      <c r="CI147" s="323"/>
      <c r="CJ147" s="323"/>
      <c r="CK147" s="323"/>
      <c r="CL147" s="323"/>
      <c r="CM147" s="323"/>
      <c r="DG147" s="323"/>
      <c r="DH147" s="273"/>
      <c r="DI147" s="365" t="str">
        <f t="shared" ca="1" si="372"/>
        <v>Vakana</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21</v>
      </c>
      <c r="AQ148" s="411">
        <f t="shared" ca="1" si="402"/>
        <v>22</v>
      </c>
      <c r="AY148" s="321">
        <f t="shared" ca="1" si="403"/>
        <v>-2999999.9619999998</v>
      </c>
      <c r="BA148" s="321">
        <f t="shared" ca="1" si="404"/>
        <v>1000003.0379999999</v>
      </c>
      <c r="BB148" s="322">
        <v>3</v>
      </c>
      <c r="BC148" s="407" t="str">
        <f t="shared" si="405"/>
        <v>HZSE Ludovika 1</v>
      </c>
      <c r="BD148" s="319">
        <f t="shared" ca="1" si="406"/>
        <v>1</v>
      </c>
      <c r="BE148" s="319">
        <f t="shared" ca="1" si="378"/>
        <v>0</v>
      </c>
      <c r="BF148" s="319">
        <f t="shared" ca="1" si="379"/>
        <v>1</v>
      </c>
      <c r="BG148" s="319">
        <f t="shared" ca="1" si="380"/>
        <v>0</v>
      </c>
      <c r="BH148" s="319">
        <f t="shared" ca="1" si="381"/>
        <v>3</v>
      </c>
      <c r="BI148" s="319">
        <f t="shared" ca="1" si="382"/>
        <v>3</v>
      </c>
      <c r="BJ148" s="319">
        <f t="shared" ca="1" si="407"/>
        <v>0</v>
      </c>
      <c r="BK148" s="320">
        <f t="shared" ca="1" si="408"/>
        <v>1</v>
      </c>
      <c r="BL148" s="319">
        <f t="shared" si="383"/>
        <v>0</v>
      </c>
      <c r="BM148" s="319">
        <f t="shared" ca="1" si="384"/>
        <v>1</v>
      </c>
      <c r="BN148" s="319">
        <f t="shared" ca="1" si="409"/>
        <v>0</v>
      </c>
      <c r="BO148" s="320">
        <f t="shared" ca="1" si="385"/>
        <v>0</v>
      </c>
      <c r="BP148" s="321">
        <v>3.7999999999999999E-2</v>
      </c>
      <c r="BQ148" s="322">
        <f t="shared" ca="1" si="386"/>
        <v>120000</v>
      </c>
      <c r="BS148" s="319">
        <f t="shared" ca="1" si="387"/>
        <v>0</v>
      </c>
      <c r="BT148" s="319">
        <f t="shared" ca="1" si="388"/>
        <v>0</v>
      </c>
      <c r="BU148" s="319">
        <f t="shared" ca="1" si="389"/>
        <v>1</v>
      </c>
      <c r="BV148" s="319">
        <f t="shared" ca="1" si="390"/>
        <v>0</v>
      </c>
      <c r="BW148" s="319">
        <f t="shared" ca="1" si="391"/>
        <v>3</v>
      </c>
      <c r="BX148" s="319">
        <f t="shared" ca="1" si="392"/>
        <v>3</v>
      </c>
      <c r="BZ148" s="319">
        <f t="shared" ca="1" si="393"/>
        <v>0</v>
      </c>
      <c r="CA148" s="319">
        <f t="shared" ca="1" si="394"/>
        <v>0</v>
      </c>
      <c r="CB148" s="319">
        <f t="shared" ca="1" si="395"/>
        <v>0</v>
      </c>
      <c r="CC148" s="319">
        <f t="shared" ca="1" si="396"/>
        <v>0</v>
      </c>
      <c r="CD148" s="319">
        <f t="shared" ca="1" si="397"/>
        <v>0</v>
      </c>
      <c r="CE148" s="319">
        <f t="shared" ca="1" si="398"/>
        <v>0</v>
      </c>
      <c r="CH148" s="323"/>
      <c r="CI148" s="323"/>
      <c r="CJ148" s="323"/>
      <c r="CK148" s="323"/>
      <c r="CL148" s="323"/>
      <c r="CM148" s="323"/>
      <c r="DG148" s="323"/>
      <c r="DH148" s="273"/>
      <c r="DI148" s="365" t="str">
        <f t="shared" ca="1" si="372"/>
        <v>ABÉ UNITED</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20</v>
      </c>
      <c r="AQ149" s="411">
        <f t="shared" ca="1" si="402"/>
        <v>23</v>
      </c>
      <c r="AY149" s="321">
        <f t="shared" ca="1" si="403"/>
        <v>-2999999.963</v>
      </c>
      <c r="BA149" s="321">
        <f t="shared" ca="1" si="404"/>
        <v>1000003.037</v>
      </c>
      <c r="BB149" s="322">
        <v>4</v>
      </c>
      <c r="BC149" s="407" t="str">
        <f t="shared" si="405"/>
        <v>HZSE Ludovika 2</v>
      </c>
      <c r="BD149" s="319">
        <f t="shared" ca="1" si="406"/>
        <v>1</v>
      </c>
      <c r="BE149" s="319">
        <f t="shared" ca="1" si="378"/>
        <v>0</v>
      </c>
      <c r="BF149" s="319">
        <f t="shared" ca="1" si="379"/>
        <v>1</v>
      </c>
      <c r="BG149" s="319">
        <f t="shared" ca="1" si="380"/>
        <v>0</v>
      </c>
      <c r="BH149" s="319">
        <f t="shared" ca="1" si="381"/>
        <v>3</v>
      </c>
      <c r="BI149" s="319">
        <f t="shared" ca="1" si="382"/>
        <v>3</v>
      </c>
      <c r="BJ149" s="319">
        <f t="shared" ca="1" si="407"/>
        <v>0</v>
      </c>
      <c r="BK149" s="320">
        <f t="shared" ca="1" si="408"/>
        <v>1</v>
      </c>
      <c r="BL149" s="319">
        <f t="shared" si="383"/>
        <v>0</v>
      </c>
      <c r="BM149" s="319">
        <f t="shared" ca="1" si="384"/>
        <v>1</v>
      </c>
      <c r="BN149" s="319">
        <f t="shared" ca="1" si="409"/>
        <v>0</v>
      </c>
      <c r="BO149" s="320">
        <f t="shared" ca="1" si="385"/>
        <v>0</v>
      </c>
      <c r="BP149" s="321">
        <v>3.6999999999999998E-2</v>
      </c>
      <c r="BQ149" s="322">
        <f t="shared" ca="1" si="386"/>
        <v>160000</v>
      </c>
      <c r="BS149" s="319">
        <f t="shared" ca="1" si="387"/>
        <v>0</v>
      </c>
      <c r="BT149" s="319">
        <f t="shared" ca="1" si="388"/>
        <v>0</v>
      </c>
      <c r="BU149" s="319">
        <f t="shared" ca="1" si="389"/>
        <v>0</v>
      </c>
      <c r="BV149" s="319">
        <f t="shared" ca="1" si="390"/>
        <v>0</v>
      </c>
      <c r="BW149" s="319">
        <f t="shared" ca="1" si="391"/>
        <v>0</v>
      </c>
      <c r="BX149" s="319">
        <f t="shared" ca="1" si="392"/>
        <v>0</v>
      </c>
      <c r="BZ149" s="319">
        <f t="shared" ca="1" si="393"/>
        <v>0</v>
      </c>
      <c r="CA149" s="319">
        <f t="shared" ca="1" si="394"/>
        <v>0</v>
      </c>
      <c r="CB149" s="319">
        <f t="shared" ca="1" si="395"/>
        <v>1</v>
      </c>
      <c r="CC149" s="319">
        <f t="shared" ca="1" si="396"/>
        <v>0</v>
      </c>
      <c r="CD149" s="319">
        <f t="shared" ca="1" si="397"/>
        <v>3</v>
      </c>
      <c r="CE149" s="319">
        <f t="shared" ca="1" si="398"/>
        <v>3</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22</v>
      </c>
      <c r="AQ150" s="411">
        <f t="shared" ca="1" si="402"/>
        <v>24</v>
      </c>
      <c r="AY150" s="321">
        <f t="shared" ca="1" si="403"/>
        <v>-997999.96400000004</v>
      </c>
      <c r="BA150" s="321">
        <f t="shared" ca="1" si="404"/>
        <v>3002003.0359999998</v>
      </c>
      <c r="BB150" s="322">
        <v>5</v>
      </c>
      <c r="BC150" s="407" t="str">
        <f t="shared" si="405"/>
        <v>MH BHD</v>
      </c>
      <c r="BD150" s="319">
        <f t="shared" ca="1" si="406"/>
        <v>1</v>
      </c>
      <c r="BE150" s="319">
        <f t="shared" ca="1" si="378"/>
        <v>1</v>
      </c>
      <c r="BF150" s="319">
        <f t="shared" ca="1" si="379"/>
        <v>0</v>
      </c>
      <c r="BG150" s="319">
        <f t="shared" ca="1" si="380"/>
        <v>0</v>
      </c>
      <c r="BH150" s="319">
        <f t="shared" ca="1" si="381"/>
        <v>3</v>
      </c>
      <c r="BI150" s="319">
        <f t="shared" ca="1" si="382"/>
        <v>1</v>
      </c>
      <c r="BJ150" s="319">
        <f t="shared" ca="1" si="407"/>
        <v>2</v>
      </c>
      <c r="BK150" s="320">
        <f t="shared" ca="1" si="408"/>
        <v>3</v>
      </c>
      <c r="BL150" s="319">
        <f t="shared" si="383"/>
        <v>0</v>
      </c>
      <c r="BM150" s="319">
        <f t="shared" ca="1" si="384"/>
        <v>3</v>
      </c>
      <c r="BN150" s="319">
        <f t="shared" ca="1" si="409"/>
        <v>2</v>
      </c>
      <c r="BO150" s="320">
        <f t="shared" ca="1" si="385"/>
        <v>1</v>
      </c>
      <c r="BP150" s="321">
        <v>3.5999999999999997E-2</v>
      </c>
      <c r="BQ150" s="322">
        <f t="shared" ca="1" si="386"/>
        <v>280000</v>
      </c>
      <c r="BS150" s="319">
        <f t="shared" ca="1" si="387"/>
        <v>0</v>
      </c>
      <c r="BT150" s="319">
        <f t="shared" ca="1" si="388"/>
        <v>0</v>
      </c>
      <c r="BU150" s="319">
        <f t="shared" ca="1" si="389"/>
        <v>0</v>
      </c>
      <c r="BV150" s="319">
        <f t="shared" ca="1" si="390"/>
        <v>0</v>
      </c>
      <c r="BW150" s="319">
        <f t="shared" ca="1" si="391"/>
        <v>0</v>
      </c>
      <c r="BX150" s="319">
        <f t="shared" ca="1" si="392"/>
        <v>0</v>
      </c>
      <c r="BZ150" s="319">
        <f t="shared" ca="1" si="393"/>
        <v>0</v>
      </c>
      <c r="CA150" s="319">
        <f t="shared" ca="1" si="394"/>
        <v>1</v>
      </c>
      <c r="CB150" s="319">
        <f t="shared" ca="1" si="395"/>
        <v>0</v>
      </c>
      <c r="CC150" s="319">
        <f t="shared" ca="1" si="396"/>
        <v>0</v>
      </c>
      <c r="CD150" s="319">
        <f t="shared" ca="1" si="397"/>
        <v>3</v>
      </c>
      <c r="CE150" s="319">
        <f t="shared" ca="1" si="398"/>
        <v>1</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17</v>
      </c>
      <c r="AQ151" s="411">
        <f t="shared" ca="1" si="402"/>
        <v>18</v>
      </c>
      <c r="AY151" s="321">
        <f t="shared" ca="1" si="403"/>
        <v>-6003999.9649999999</v>
      </c>
      <c r="BA151" s="321">
        <f t="shared" ca="1" si="404"/>
        <v>-3997.9650000000001</v>
      </c>
      <c r="BB151" s="322">
        <v>6</v>
      </c>
      <c r="BC151" s="407" t="str">
        <f t="shared" si="405"/>
        <v>Turbo</v>
      </c>
      <c r="BD151" s="319">
        <f t="shared" ca="1" si="406"/>
        <v>1</v>
      </c>
      <c r="BE151" s="319">
        <f t="shared" ca="1" si="378"/>
        <v>0</v>
      </c>
      <c r="BF151" s="319">
        <f t="shared" ca="1" si="379"/>
        <v>0</v>
      </c>
      <c r="BG151" s="319">
        <f t="shared" ca="1" si="380"/>
        <v>1</v>
      </c>
      <c r="BH151" s="319">
        <f t="shared" ca="1" si="381"/>
        <v>2</v>
      </c>
      <c r="BI151" s="319">
        <f t="shared" ca="1" si="382"/>
        <v>6</v>
      </c>
      <c r="BJ151" s="319">
        <f t="shared" ca="1" si="407"/>
        <v>-4</v>
      </c>
      <c r="BK151" s="320">
        <f t="shared" ca="1" si="408"/>
        <v>0.33333333333333331</v>
      </c>
      <c r="BL151" s="319">
        <f t="shared" si="383"/>
        <v>0</v>
      </c>
      <c r="BM151" s="319">
        <f t="shared" ca="1" si="384"/>
        <v>0</v>
      </c>
      <c r="BN151" s="319">
        <f t="shared" ca="1" si="409"/>
        <v>1</v>
      </c>
      <c r="BO151" s="320">
        <f t="shared" ca="1" si="385"/>
        <v>0.5</v>
      </c>
      <c r="BP151" s="321">
        <v>3.5000000000000003E-2</v>
      </c>
      <c r="BQ151" s="322">
        <f t="shared" ca="1" si="386"/>
        <v>0</v>
      </c>
      <c r="BS151" s="319">
        <f t="shared" ca="1" si="387"/>
        <v>0</v>
      </c>
      <c r="BT151" s="319">
        <f t="shared" ca="1" si="388"/>
        <v>0</v>
      </c>
      <c r="BU151" s="319">
        <f t="shared" ca="1" si="389"/>
        <v>0</v>
      </c>
      <c r="BV151" s="319">
        <f t="shared" ca="1" si="390"/>
        <v>1</v>
      </c>
      <c r="BW151" s="319">
        <f t="shared" ca="1" si="391"/>
        <v>2</v>
      </c>
      <c r="BX151" s="319">
        <f t="shared" ca="1" si="392"/>
        <v>6</v>
      </c>
      <c r="BZ151" s="319">
        <f t="shared" ca="1" si="393"/>
        <v>0</v>
      </c>
      <c r="CA151" s="319">
        <f t="shared" ca="1" si="394"/>
        <v>0</v>
      </c>
      <c r="CB151" s="319">
        <f t="shared" ca="1" si="395"/>
        <v>0</v>
      </c>
      <c r="CC151" s="319">
        <f t="shared" ca="1" si="396"/>
        <v>0</v>
      </c>
      <c r="CD151" s="319">
        <f t="shared" ca="1" si="397"/>
        <v>0</v>
      </c>
      <c r="CE151" s="319">
        <f t="shared" ca="1" si="398"/>
        <v>0</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23</v>
      </c>
      <c r="AQ152" s="411">
        <f t="shared" ca="1" si="402"/>
        <v>20</v>
      </c>
      <c r="AY152" s="321">
        <f t="shared" ca="1" si="403"/>
        <v>-996999.96600000001</v>
      </c>
      <c r="BA152" s="321">
        <f t="shared" ca="1" si="404"/>
        <v>3003004.034</v>
      </c>
      <c r="BB152" s="322">
        <v>7</v>
      </c>
      <c r="BC152" s="407" t="str">
        <f t="shared" si="405"/>
        <v>Vakana</v>
      </c>
      <c r="BD152" s="319">
        <f t="shared" ca="1" si="406"/>
        <v>1</v>
      </c>
      <c r="BE152" s="319">
        <f t="shared" ca="1" si="378"/>
        <v>1</v>
      </c>
      <c r="BF152" s="319">
        <f t="shared" ca="1" si="379"/>
        <v>0</v>
      </c>
      <c r="BG152" s="319">
        <f t="shared" ca="1" si="380"/>
        <v>0</v>
      </c>
      <c r="BH152" s="319">
        <f t="shared" ca="1" si="381"/>
        <v>4</v>
      </c>
      <c r="BI152" s="319">
        <f t="shared" ca="1" si="382"/>
        <v>1</v>
      </c>
      <c r="BJ152" s="319">
        <f t="shared" ca="1" si="407"/>
        <v>3</v>
      </c>
      <c r="BK152" s="320">
        <f t="shared" ca="1" si="408"/>
        <v>4</v>
      </c>
      <c r="BL152" s="319">
        <f t="shared" si="383"/>
        <v>0</v>
      </c>
      <c r="BM152" s="319">
        <f t="shared" ca="1" si="384"/>
        <v>3</v>
      </c>
      <c r="BN152" s="319">
        <f t="shared" ca="1" si="409"/>
        <v>2</v>
      </c>
      <c r="BO152" s="320">
        <f t="shared" ca="1" si="385"/>
        <v>1</v>
      </c>
      <c r="BP152" s="321">
        <v>3.3999999999999996E-2</v>
      </c>
      <c r="BQ152" s="322">
        <f t="shared" ca="1" si="386"/>
        <v>0</v>
      </c>
      <c r="BS152" s="319">
        <f t="shared" ca="1" si="387"/>
        <v>0</v>
      </c>
      <c r="BT152" s="319">
        <f t="shared" ca="1" si="388"/>
        <v>0</v>
      </c>
      <c r="BU152" s="319">
        <f t="shared" ca="1" si="389"/>
        <v>0</v>
      </c>
      <c r="BV152" s="319">
        <f t="shared" ca="1" si="390"/>
        <v>0</v>
      </c>
      <c r="BW152" s="319">
        <f t="shared" ca="1" si="391"/>
        <v>0</v>
      </c>
      <c r="BX152" s="319">
        <f t="shared" ca="1" si="392"/>
        <v>0</v>
      </c>
      <c r="BZ152" s="319">
        <f t="shared" ca="1" si="393"/>
        <v>0</v>
      </c>
      <c r="CA152" s="319">
        <f t="shared" ca="1" si="394"/>
        <v>1</v>
      </c>
      <c r="CB152" s="319">
        <f t="shared" ca="1" si="395"/>
        <v>0</v>
      </c>
      <c r="CC152" s="319">
        <f t="shared" ca="1" si="396"/>
        <v>0</v>
      </c>
      <c r="CD152" s="319">
        <f t="shared" ca="1" si="397"/>
        <v>4</v>
      </c>
      <c r="CE152" s="319">
        <f t="shared" ca="1" si="398"/>
        <v>1</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19</v>
      </c>
      <c r="AQ153" s="411">
        <f t="shared" ca="1" si="402"/>
        <v>21</v>
      </c>
      <c r="AY153" s="321">
        <f t="shared" ca="1" si="403"/>
        <v>-3001999.9670000002</v>
      </c>
      <c r="BA153" s="321">
        <f t="shared" ca="1" si="404"/>
        <v>-1998.9670000000001</v>
      </c>
      <c r="BB153" s="322">
        <v>8</v>
      </c>
      <c r="BC153" s="407" t="str">
        <f t="shared" si="405"/>
        <v>Zrínyigyöngye</v>
      </c>
      <c r="BD153" s="319">
        <f t="shared" ca="1" si="406"/>
        <v>1</v>
      </c>
      <c r="BE153" s="319">
        <f t="shared" ca="1" si="378"/>
        <v>0</v>
      </c>
      <c r="BF153" s="319">
        <f t="shared" ca="1" si="379"/>
        <v>0</v>
      </c>
      <c r="BG153" s="319">
        <f t="shared" ca="1" si="380"/>
        <v>1</v>
      </c>
      <c r="BH153" s="319">
        <f t="shared" ca="1" si="381"/>
        <v>1</v>
      </c>
      <c r="BI153" s="319">
        <f t="shared" ca="1" si="382"/>
        <v>3</v>
      </c>
      <c r="BJ153" s="319">
        <f t="shared" ca="1" si="407"/>
        <v>-2</v>
      </c>
      <c r="BK153" s="320">
        <f t="shared" ca="1" si="408"/>
        <v>0.33333333333333331</v>
      </c>
      <c r="BL153" s="319">
        <f t="shared" si="383"/>
        <v>0</v>
      </c>
      <c r="BM153" s="319">
        <f t="shared" ca="1" si="384"/>
        <v>0</v>
      </c>
      <c r="BN153" s="319">
        <f t="shared" ca="1" si="409"/>
        <v>1</v>
      </c>
      <c r="BO153" s="320">
        <f t="shared" ca="1" si="385"/>
        <v>0.5</v>
      </c>
      <c r="BP153" s="321">
        <v>3.2999999999999995E-2</v>
      </c>
      <c r="BQ153" s="322">
        <f t="shared" ca="1" si="386"/>
        <v>0</v>
      </c>
      <c r="BS153" s="319">
        <f t="shared" ca="1" si="387"/>
        <v>0</v>
      </c>
      <c r="BT153" s="319">
        <f t="shared" ca="1" si="388"/>
        <v>0</v>
      </c>
      <c r="BU153" s="319">
        <f t="shared" ca="1" si="389"/>
        <v>0</v>
      </c>
      <c r="BV153" s="319">
        <f t="shared" ca="1" si="390"/>
        <v>1</v>
      </c>
      <c r="BW153" s="319">
        <f t="shared" ca="1" si="391"/>
        <v>1</v>
      </c>
      <c r="BX153" s="319">
        <f t="shared" ca="1" si="392"/>
        <v>3</v>
      </c>
      <c r="BZ153" s="319">
        <f t="shared" ca="1" si="393"/>
        <v>0</v>
      </c>
      <c r="CA153" s="319">
        <f t="shared" ca="1" si="394"/>
        <v>0</v>
      </c>
      <c r="CB153" s="319">
        <f t="shared" ca="1" si="395"/>
        <v>0</v>
      </c>
      <c r="CC153" s="319">
        <f t="shared" ca="1" si="396"/>
        <v>0</v>
      </c>
      <c r="CD153" s="319">
        <f t="shared" ca="1" si="397"/>
        <v>0</v>
      </c>
      <c r="CE153" s="319">
        <f t="shared" ca="1" si="398"/>
        <v>0</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2</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HZSE Ludovika 2</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HZSE Ludovika 2</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HZSE Ludovika 1</v>
      </c>
      <c r="DJ155" s="333" t="str">
        <f t="shared" ref="DJ155:DJ160" ca="1" si="434">IF(OR(DI155="",DP155="",DI155=DP155),"",CONCATENATE(DI155,DP155))</f>
        <v>HZSE Ludovika 1HZSE Ludovika 2</v>
      </c>
      <c r="DK155" s="333" t="str">
        <f t="shared" ca="1" si="411"/>
        <v/>
      </c>
      <c r="DL155" s="327" t="str">
        <f t="shared" ca="1" si="412"/>
        <v>HZSE Ludovika 1</v>
      </c>
      <c r="DM155" s="327" t="str">
        <f t="shared" ca="1" si="413"/>
        <v>HZSE Ludovika 2</v>
      </c>
      <c r="DN155" s="334">
        <f t="shared" ca="1" si="414"/>
        <v>3</v>
      </c>
      <c r="DO155" s="335">
        <f t="shared" ca="1" si="415"/>
        <v>3</v>
      </c>
      <c r="DP155" s="351" t="str">
        <f ca="1">DP154</f>
        <v>HZSE Ludovika 2</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HZSE Ludovika 2</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HZSE Ludovika 2</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HZSE Ludovika 2</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HZSE Ludovika 2</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HZSE Ludovika 2</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HZSE Ludovika 2</v>
      </c>
      <c r="DJ162" s="333" t="str">
        <f t="shared" ref="DJ162:DJ168" ca="1" si="440">IF(OR(DI162="",DP162="",DI162=DP162),"",CONCATENATE(DI162,DP162))</f>
        <v>HZSE Ludovika 2HZSE Ludovika 1</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HZSE Ludovika 1</v>
      </c>
      <c r="DQ162" s="275"/>
      <c r="DR162" s="337"/>
      <c r="DS162" s="275"/>
      <c r="DU162" s="338"/>
      <c r="DV162" s="339" t="str">
        <f ca="1">IF(OR(NOT($AJ$44),AND(DI153,DV154="")),DI154,"")</f>
        <v>HZSE Ludovika 2</v>
      </c>
      <c r="DW162" s="338"/>
      <c r="DX162" s="339">
        <f t="shared" ref="DX162:DX168" ca="1" si="446">IF($DV162="",0,COUNTIF(xxgy.aa,$DV162))</f>
        <v>0</v>
      </c>
      <c r="DY162" s="339">
        <f t="shared" ref="DY162:DY168" ca="1" si="447">IF($DV162="",0,COUNTIF(xxd.aa,$DV162))</f>
        <v>1</v>
      </c>
      <c r="DZ162" s="339">
        <f t="shared" ref="DZ162:DZ168" ca="1" si="448">IF($DV162="",0,1)*(SUMIF(xxo.aa,$DV162,xxl.aa)+SUMIF(xxi.aa,$DV162,xxk.aa))</f>
        <v>3</v>
      </c>
      <c r="EA162" s="339">
        <f t="shared" ref="EA162:EA168" ca="1" si="449">IF($DV162="",0,1)*(SUMIF(xxo.aa,$DV162,xxk.aa)+SUMIF(xxi.aa,$DV162,xxl.aa))</f>
        <v>3</v>
      </c>
      <c r="EB162" s="339">
        <f t="shared" ref="EB162:EB168" ca="1" si="450">DZ162-EA162</f>
        <v>0</v>
      </c>
      <c r="EC162" s="339">
        <f t="shared" ref="EC162:EC168" ca="1" si="451">IF(EA162=0,0,DZ162/EA162)</f>
        <v>1</v>
      </c>
      <c r="ED162" s="339">
        <f t="shared" ref="ED162:ED168" ca="1" si="452">$AJ$48*DX162+IF($AJ$44,0,1)*DY162</f>
        <v>1</v>
      </c>
      <c r="EE162" s="366">
        <f ca="1">ED162*1000000+IF($AJ$44,EC162,EB162)*1000*0</f>
        <v>1000000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1000000</v>
      </c>
      <c r="EJ162" s="339">
        <f ca="1">IF(EI162=0,0,RANK(EI162,EI162:EI168,1))</f>
        <v>6</v>
      </c>
      <c r="EK162" s="339">
        <f t="shared" ca="1" si="422"/>
        <v>240000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HZSE Ludovika 1</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HZSE Ludovika 1</v>
      </c>
      <c r="DQ163" s="275"/>
      <c r="DR163" s="337"/>
      <c r="DS163" s="275"/>
      <c r="DU163" s="338"/>
      <c r="DV163" s="339" t="str">
        <f ca="1">IF(OR(NOT($AJ$44),AND(DI41,DV155="")),DI155,"")</f>
        <v>HZSE Ludovika 1</v>
      </c>
      <c r="DW163" s="338"/>
      <c r="DX163" s="339">
        <f t="shared" ca="1" si="446"/>
        <v>0</v>
      </c>
      <c r="DY163" s="339">
        <f t="shared" ca="1" si="447"/>
        <v>1</v>
      </c>
      <c r="DZ163" s="339">
        <f t="shared" ca="1" si="448"/>
        <v>3</v>
      </c>
      <c r="EA163" s="339">
        <f t="shared" ca="1" si="449"/>
        <v>3</v>
      </c>
      <c r="EB163" s="339">
        <f t="shared" ca="1" si="450"/>
        <v>0</v>
      </c>
      <c r="EC163" s="339">
        <f t="shared" ca="1" si="451"/>
        <v>1</v>
      </c>
      <c r="ED163" s="339">
        <f t="shared" ca="1" si="452"/>
        <v>1</v>
      </c>
      <c r="EE163" s="366">
        <f t="shared" ref="EE163:EE168" ca="1" si="458">ED163*1000000+IF($AJ$44,EC163,EB163)*1000*0</f>
        <v>1000000</v>
      </c>
      <c r="EF163" s="339">
        <f t="shared" ca="1" si="453"/>
        <v>0</v>
      </c>
      <c r="EG163" s="339">
        <f t="shared" ca="1" si="454"/>
        <v>0</v>
      </c>
      <c r="EH163" s="339">
        <f t="shared" ca="1" si="455"/>
        <v>0</v>
      </c>
      <c r="EI163" s="339">
        <f t="shared" ca="1" si="456"/>
        <v>1000000</v>
      </c>
      <c r="EJ163" s="339">
        <f ca="1">IF(EI163=0,0,RANK(EI163,EI162:EI168,1))</f>
        <v>6</v>
      </c>
      <c r="EK163" s="339">
        <f t="shared" ca="1" si="422"/>
        <v>240000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HZSE Ludovika 1</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HZSE Ludovika 1</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HZSE Ludovika 1</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HZSE Ludovika 1</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HZSE Ludovika 1</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HZSE Ludovika 2</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HZSE Ludovika 1</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HZSE Ludovika 2</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HZSE Ludovika 1</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HZSE Ludovika 2</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HZSE Ludovika 1</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HZSE Ludovika 2</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HZSE Ludovika 1</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HZSE Ludovika 2</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HZSE Ludovika 1</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f ca="1">IF(CN343=0,"xxx",VLOOKUP(CN343,CI343:CL366,IF($AJ$44,3,2),FALSE))</f>
        <v>3</v>
      </c>
      <c r="CP342" s="420"/>
      <c r="CQ342" s="421" t="s">
        <v>83</v>
      </c>
      <c r="CR342" s="419">
        <f ca="1">IF(CN344=0,"xxx",VLOOKUP(CN344,CI343:CL366,IF($AJ$44,3,2),FALSE))</f>
        <v>4</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3</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6</v>
      </c>
      <c r="CK343" s="326">
        <f ca="1">LARGE($BO$42:$BO$65,CL343)</f>
        <v>1</v>
      </c>
      <c r="CL343" s="327">
        <v>1</v>
      </c>
      <c r="CM343" s="323"/>
      <c r="CN343" s="426">
        <f ca="1">IF(LARGE(CI343:CI366,CL343)&lt;2,0,LARGE(CI343:CI366,CL343))</f>
        <v>3.004</v>
      </c>
      <c r="CO343" s="329" t="str">
        <f ca="1">IF(OR(CO$342=$BM42,CO$342=$BO42),$BC42,"")</f>
        <v>ABÉ UNITED</v>
      </c>
      <c r="CP343" s="330">
        <f ca="1">IF(CO343="","",$CL343)</f>
        <v>1</v>
      </c>
      <c r="CQ343" s="427">
        <f ca="1">IF(ISERR(LARGE(CP343:CP366,$CL343)),"",LARGE(CP343:CP366,$CL343))</f>
        <v>8</v>
      </c>
      <c r="CR343" s="329" t="str">
        <f ca="1">IF(OR(CR$342=$BM42,CR$342=$BO42),$BC42,"")</f>
        <v/>
      </c>
      <c r="CS343" s="330" t="str">
        <f ca="1">IF(CR343="","",$CL343)</f>
        <v/>
      </c>
      <c r="CT343" s="427">
        <f ca="1">IF(ISERR(LARGE(CS343:CS366,$CL343)),"",LARGE(CS343:CS366,$CL343))</f>
        <v>4</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Zrínyigyöngye</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Zrínyigyöngye</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2.0019999999999998</v>
      </c>
      <c r="CJ344" s="325">
        <f t="shared" ref="CJ344:CJ366" ca="1" si="758">LARGE($BM$42:$BM$65,CL344)</f>
        <v>4</v>
      </c>
      <c r="CK344" s="326">
        <f t="shared" ref="CK344:CK366" ca="1" si="759">LARGE($BO$42:$BO$65,CL344)</f>
        <v>0.75</v>
      </c>
      <c r="CL344" s="327">
        <v>2</v>
      </c>
      <c r="CM344" s="323"/>
      <c r="CN344" s="426">
        <f ca="1">IF(LARGE(CI343:CI366,CL344)&lt;2,0,LARGE(CI343:CI366,CL344))</f>
        <v>2.0019999999999998</v>
      </c>
      <c r="CO344" s="329" t="str">
        <f t="shared" ref="CO344:CO366" ca="1" si="760">IF(OR(CO$342=$BM43,CO$342=$BO43),$BC43,"")</f>
        <v/>
      </c>
      <c r="CP344" s="330" t="str">
        <f t="shared" ref="CP344:CP366" ca="1" si="761">IF(CO344="","",$CL344)</f>
        <v/>
      </c>
      <c r="CQ344" s="427">
        <f ca="1">IF(ISERR(LARGE(CP343:CP366,$CL344)),"",LARGE(CP343:CP366,$CL344))</f>
        <v>7</v>
      </c>
      <c r="CR344" s="329" t="str">
        <f t="shared" ref="CR344:CR366" ca="1" si="762">IF(OR(CR$342=$BM43,CR$342=$BO43),$BC43,"")</f>
        <v/>
      </c>
      <c r="CS344" s="330" t="str">
        <f t="shared" ref="CS344:CS366" ca="1" si="763">IF(CR344="","",$CL344)</f>
        <v/>
      </c>
      <c r="CT344" s="427">
        <f ca="1">IF(ISERR(LARGE(CS343:CS366,$CL344)),"",LARGE(CS343:CS366,$CL344))</f>
        <v>3</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Vakana</v>
      </c>
      <c r="DJ344" s="429" t="str">
        <f ca="1">IF(OR(DI344="",DP344="",DI344=DP344,COUNTIF(games.av,DI344&amp;DP344)=0),"",CONCATENATE(DI344,DP344))</f>
        <v>VakanaZrínyigyöngye</v>
      </c>
      <c r="DK344" s="333" t="str">
        <f t="shared" ca="1" si="744"/>
        <v/>
      </c>
      <c r="DL344" s="327" t="str">
        <f t="shared" ca="1" si="745"/>
        <v/>
      </c>
      <c r="DM344" s="327" t="str">
        <f t="shared" ca="1" si="746"/>
        <v/>
      </c>
      <c r="DN344" s="334" t="str">
        <f t="shared" ca="1" si="747"/>
        <v/>
      </c>
      <c r="DO344" s="335" t="str">
        <f t="shared" ca="1" si="748"/>
        <v/>
      </c>
      <c r="DP344" s="351" t="str">
        <f ca="1">DP343</f>
        <v>Zrínyigyöngye</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3.0000000000000001E-3</v>
      </c>
      <c r="CJ345" s="325">
        <f t="shared" ca="1" si="758"/>
        <v>4</v>
      </c>
      <c r="CK345" s="326">
        <f t="shared" ca="1" si="759"/>
        <v>0.75</v>
      </c>
      <c r="CL345" s="327">
        <v>3</v>
      </c>
      <c r="CM345" s="323"/>
      <c r="CN345" s="426">
        <f ca="1">IF(LARGE(CI343:CI366,CL345)&lt;2,0,LARGE(CI343:CI366,CL345))</f>
        <v>0</v>
      </c>
      <c r="CO345" s="329" t="str">
        <f t="shared" ca="1" si="760"/>
        <v/>
      </c>
      <c r="CP345" s="330" t="str">
        <f t="shared" ca="1" si="761"/>
        <v/>
      </c>
      <c r="CQ345" s="427">
        <f ca="1">IF(ISERR(LARGE(CP343:CP366,$CL345)),"",LARGE(CP343:CP366,$CL345))</f>
        <v>1</v>
      </c>
      <c r="CR345" s="329" t="str">
        <f t="shared" ca="1" si="762"/>
        <v>HZSE Ludovika 1</v>
      </c>
      <c r="CS345" s="330">
        <f t="shared" ca="1" si="763"/>
        <v>3</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ABÉ UNITED</v>
      </c>
      <c r="DJ345" s="429" t="str">
        <f ca="1">IF(OR(DI345="",DP345="",DI345=DP345,COUNTIF(games.av,DI345&amp;DP345)=0),"",CONCATENATE(DI345,DP345))</f>
        <v>ABÉ UNITEDZrínyigyöngye</v>
      </c>
      <c r="DK345" s="333" t="str">
        <f t="shared" ca="1" si="744"/>
        <v/>
      </c>
      <c r="DL345" s="327" t="str">
        <f t="shared" ca="1" si="745"/>
        <v/>
      </c>
      <c r="DM345" s="327" t="str">
        <f t="shared" ca="1" si="746"/>
        <v/>
      </c>
      <c r="DN345" s="334" t="str">
        <f t="shared" ca="1" si="747"/>
        <v/>
      </c>
      <c r="DO345" s="335" t="str">
        <f t="shared" ca="1" si="748"/>
        <v/>
      </c>
      <c r="DP345" s="351" t="str">
        <f t="shared" ref="DP345:DP352" ca="1" si="775">DP344</f>
        <v>Zrínyigyöngye</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3.004</v>
      </c>
      <c r="CJ346" s="325">
        <f t="shared" ca="1" si="758"/>
        <v>3</v>
      </c>
      <c r="CK346" s="326">
        <f t="shared" ca="1" si="759"/>
        <v>0.75</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HZSE Ludovika 2</v>
      </c>
      <c r="CS346" s="330">
        <f t="shared" ca="1" si="763"/>
        <v>4</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Zrínyigyöngye</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5.0000000000000001E-3</v>
      </c>
      <c r="CJ347" s="325">
        <f t="shared" ca="1" si="758"/>
        <v>3</v>
      </c>
      <c r="CK347" s="326">
        <f t="shared" ca="1" si="759"/>
        <v>0.5</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Zrínyigyöngye</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6.0000000000000001E-3</v>
      </c>
      <c r="CJ348" s="325">
        <f t="shared" ca="1" si="758"/>
        <v>3</v>
      </c>
      <c r="CK348" s="326">
        <f t="shared" ca="1" si="759"/>
        <v>0.5</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Zrínyigyöngye</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Zrínyigyöngye</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7.0000000000000001E-3</v>
      </c>
      <c r="CJ349" s="325">
        <f t="shared" ca="1" si="758"/>
        <v>0</v>
      </c>
      <c r="CK349" s="326">
        <f t="shared" ca="1" si="759"/>
        <v>0.5</v>
      </c>
      <c r="CL349" s="327">
        <v>7</v>
      </c>
      <c r="CM349" s="323"/>
      <c r="CN349" s="273"/>
      <c r="CO349" s="329" t="str">
        <f t="shared" ca="1" si="760"/>
        <v>Vakana</v>
      </c>
      <c r="CP349" s="330">
        <f t="shared" ca="1" si="761"/>
        <v>7</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Vakana</v>
      </c>
      <c r="DJ349" s="919" t="str">
        <f ca="1">IF(OR(DI349="",DP349="",DI349=DP349,ISERROR(VLOOKUP(CONCATENATE("ooo",DI349,DP349),games.a,9,FALSE))),"",CONCATENATE("ooo",DI349,DP349))</f>
        <v>oooVakanaZrínyigyöngye</v>
      </c>
      <c r="DK349" s="333" t="str">
        <f t="shared" ca="1" si="744"/>
        <v/>
      </c>
      <c r="DL349" s="327" t="str">
        <f t="shared" ca="1" si="745"/>
        <v/>
      </c>
      <c r="DM349" s="327" t="str">
        <f t="shared" ca="1" si="746"/>
        <v/>
      </c>
      <c r="DN349" s="334" t="str">
        <f t="shared" ca="1" si="747"/>
        <v/>
      </c>
      <c r="DO349" s="335" t="str">
        <f t="shared" ca="1" si="748"/>
        <v/>
      </c>
      <c r="DP349" s="351" t="str">
        <f t="shared" ca="1" si="775"/>
        <v>Zrínyigyöngye</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8.0000000000000002E-3</v>
      </c>
      <c r="CJ350" s="325">
        <f t="shared" ca="1" si="758"/>
        <v>0</v>
      </c>
      <c r="CK350" s="326">
        <f t="shared" ca="1" si="759"/>
        <v>0.5</v>
      </c>
      <c r="CL350" s="327">
        <v>8</v>
      </c>
      <c r="CM350" s="323"/>
      <c r="CN350" s="273"/>
      <c r="CO350" s="329" t="str">
        <f t="shared" ca="1" si="760"/>
        <v>Zrínyigyöngye</v>
      </c>
      <c r="CP350" s="330">
        <f t="shared" ca="1" si="761"/>
        <v>8</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Zrínyigyöngye</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Zrínyigyöngye</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Zrínyigyöngye</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Zrínyigyöngye</v>
      </c>
      <c r="DJ354" s="920" t="str">
        <f ca="1">IF(OR(DI354="",DP354="",DI354=DP354),"",CONCATENATE(DI354,DP354))</f>
        <v>ZrínyigyöngyeVakana</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Vakana</v>
      </c>
      <c r="DQ354" s="275"/>
      <c r="DR354" s="337"/>
      <c r="DS354" s="275"/>
      <c r="DU354" s="338"/>
      <c r="DV354" s="339" t="str">
        <f ca="1">IF(OR(NOT($AJ$44),AND(DI342,DV343="")),DI343,"")</f>
        <v>Zrínyigyöngye</v>
      </c>
      <c r="DW354" s="338"/>
      <c r="DX354" s="339">
        <f ca="1">IF($DV354="",0,COUNTIF(xxgy.av,$DV354))</f>
        <v>0</v>
      </c>
      <c r="DY354" s="339">
        <f ca="1">IF($DV354="",0,COUNTIF(xxd.av,$DV354))</f>
        <v>0</v>
      </c>
      <c r="DZ354" s="339">
        <f ca="1">IF($DV354="",0,1)*(SUMIF(xxo.av,$DV354,xxl.av)+SUMIF(xxi.av,$DV354,xxk.av))</f>
        <v>0</v>
      </c>
      <c r="EA354" s="339">
        <f ca="1">IF($DV354="",0,1)*(SUMIF(xxo.av,$DV354,xxk.av)+SUMIF(xxi.av,$DV354,xxl.av))</f>
        <v>0</v>
      </c>
      <c r="EB354" s="339">
        <f ca="1">DZ354-EA354</f>
        <v>0</v>
      </c>
      <c r="EC354" s="339">
        <f ca="1">IF(EA354=0,0,DZ354/EA354)</f>
        <v>0</v>
      </c>
      <c r="ED354" s="339">
        <f ca="1">$AJ$48*DX354+IF($AJ$44,0,1)*DY354</f>
        <v>0</v>
      </c>
      <c r="EE354" s="366">
        <f ca="1">ED354*1000000+IF($AJ$44,EC354,EB354)*1000*0</f>
        <v>0</v>
      </c>
      <c r="EF354" s="339">
        <f ca="1">IF($DV354="",0,1)*(SUMIF(yyo.av,$DV354,yyl.av)+SUMIF(yyi.av,$DV354,yyk.av))</f>
        <v>0</v>
      </c>
      <c r="EG354" s="339">
        <f ca="1">IF($DV354="",0,1)*(SUMIF(yyo.av,$DV354,yyk.av)+SUMIF(yyi.av,$DV354,yyl.av))</f>
        <v>0</v>
      </c>
      <c r="EH354" s="339">
        <f ca="1">EF354-EG354</f>
        <v>0</v>
      </c>
      <c r="EI354" s="339">
        <f ca="1">IF(OR(ISERR(EE354),ISNA(EE354)),0,EE354)+IF($AJ$54,EH354,0)</f>
        <v>0</v>
      </c>
      <c r="EJ354" s="339">
        <f ca="1">IF(EI354=0,0,RANK(EI354,EI354:EI363,1))</f>
        <v>0</v>
      </c>
      <c r="EK354" s="339">
        <f ca="1">EJ354*40000*IF(COUNTIF($FC$343:$FC$366,DV354)&gt;0,0,1)</f>
        <v>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Vakana</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Vakana</v>
      </c>
      <c r="DQ355" s="275"/>
      <c r="DR355" s="337"/>
      <c r="DS355" s="275"/>
      <c r="DU355" s="338"/>
      <c r="DV355" s="339" t="str">
        <f ca="1">IF(OR(NOT($AJ$44),AND(DI342,DV344="")),DI344,"")</f>
        <v>Vakana</v>
      </c>
      <c r="DW355" s="338"/>
      <c r="DX355" s="339">
        <f ca="1">IF($DV355="",0,COUNTIF(xxgy.av,$DV355))</f>
        <v>0</v>
      </c>
      <c r="DY355" s="339">
        <f ca="1">IF($DV355="",0,COUNTIF(xxd.av,$DV355))</f>
        <v>0</v>
      </c>
      <c r="DZ355" s="339">
        <f ca="1">IF($DV355="",0,1)*(SUMIF(xxo.av,$DV355,xxl.av)+SUMIF(xxi.av,$DV355,xxk.av))</f>
        <v>0</v>
      </c>
      <c r="EA355" s="339">
        <f ca="1">IF($DV355="",0,1)*(SUMIF(xxo.av,$DV355,xxk.av)+SUMIF(xxi.av,$DV355,xxl.av))</f>
        <v>0</v>
      </c>
      <c r="EB355" s="339">
        <f ca="1">DZ355-EA355</f>
        <v>0</v>
      </c>
      <c r="EC355" s="339">
        <f ca="1">IF(EA355=0,0,DZ355/EA355)</f>
        <v>0</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ABÉ UNITED</v>
      </c>
      <c r="DJ356" s="920" t="str">
        <f ca="1">IF(OR(DI356="",DP356="",DI356=DP356),"",CONCATENATE(DI356,DP356))</f>
        <v>ABÉ UNITEDVakana</v>
      </c>
      <c r="DK356" s="333" t="str">
        <f t="shared" ca="1" si="786"/>
        <v/>
      </c>
      <c r="DL356" s="327" t="str">
        <f t="shared" ca="1" si="787"/>
        <v/>
      </c>
      <c r="DM356" s="327" t="str">
        <f t="shared" ca="1" si="788"/>
        <v/>
      </c>
      <c r="DN356" s="334" t="str">
        <f t="shared" ca="1" si="789"/>
        <v/>
      </c>
      <c r="DO356" s="335" t="str">
        <f t="shared" ca="1" si="790"/>
        <v/>
      </c>
      <c r="DP356" s="351" t="str">
        <f t="shared" ref="DP356:DP363" ca="1" si="792">DP355</f>
        <v>Vakana</v>
      </c>
      <c r="DQ356" s="275"/>
      <c r="DR356" s="337"/>
      <c r="DS356" s="275"/>
      <c r="DU356" s="338"/>
      <c r="DV356" s="339" t="str">
        <f ca="1">IF(OR(NOT($AJ$44),AND(DI342,DV345="")),DI345,"")</f>
        <v>ABÉ UNITED</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Vakana</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Vakana</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Zrínyigyöngye</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Vakana</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Vakana</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Vakana</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Vakana</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Vakana</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Vakana</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Zrínyigyöngye</v>
      </c>
      <c r="DJ365" s="429" t="str">
        <f t="shared" ref="DJ365:DJ374" ca="1" si="793">IF(OR(DI365="",DP365="",DI365=DP365,COUNTIF(games.av,DI365&amp;DP365)=0),"",CONCATENATE(DI365,DP365))</f>
        <v>ZrínyigyöngyeABÉ UNITED</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ABÉ UNITED</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Vakana</v>
      </c>
      <c r="DJ366" s="429" t="str">
        <f t="shared" ca="1" si="793"/>
        <v>VakanaABÉ UNITED</v>
      </c>
      <c r="DK366" s="333" t="str">
        <f t="shared" ca="1" si="794"/>
        <v/>
      </c>
      <c r="DL366" s="327" t="str">
        <f t="shared" ca="1" si="795"/>
        <v/>
      </c>
      <c r="DM366" s="327" t="str">
        <f t="shared" ca="1" si="796"/>
        <v/>
      </c>
      <c r="DN366" s="334" t="str">
        <f t="shared" ca="1" si="797"/>
        <v/>
      </c>
      <c r="DO366" s="335" t="str">
        <f t="shared" ca="1" si="798"/>
        <v/>
      </c>
      <c r="DP366" s="351" t="str">
        <f ca="1">DP365</f>
        <v>ABÉ UNITED</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ABÉ UNITED</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ABÉ UNITED</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ABÉ UNITED</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ABÉ UNITED</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Zrínyigyöngye</v>
      </c>
      <c r="DJ370" s="429" t="str">
        <f t="shared" ca="1" si="793"/>
        <v>ZrínyigyöngyeABÉ UNITED</v>
      </c>
      <c r="DK370" s="333" t="str">
        <f t="shared" ca="1" si="794"/>
        <v/>
      </c>
      <c r="DL370" s="327" t="str">
        <f t="shared" ca="1" si="795"/>
        <v/>
      </c>
      <c r="DM370" s="327" t="str">
        <f t="shared" ca="1" si="796"/>
        <v/>
      </c>
      <c r="DN370" s="334" t="str">
        <f t="shared" ca="1" si="797"/>
        <v/>
      </c>
      <c r="DO370" s="335" t="str">
        <f t="shared" ca="1" si="798"/>
        <v/>
      </c>
      <c r="DP370" s="351" t="str">
        <f t="shared" ca="1" si="800"/>
        <v>ABÉ UNITED</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Vakana</v>
      </c>
      <c r="DJ371" s="429" t="str">
        <f t="shared" ca="1" si="793"/>
        <v>VakanaABÉ UNITED</v>
      </c>
      <c r="DK371" s="333" t="str">
        <f t="shared" ca="1" si="794"/>
        <v/>
      </c>
      <c r="DL371" s="327" t="str">
        <f t="shared" ca="1" si="795"/>
        <v/>
      </c>
      <c r="DM371" s="327" t="str">
        <f t="shared" ca="1" si="796"/>
        <v/>
      </c>
      <c r="DN371" s="334" t="str">
        <f t="shared" ca="1" si="797"/>
        <v/>
      </c>
      <c r="DO371" s="335" t="str">
        <f t="shared" ca="1" si="798"/>
        <v/>
      </c>
      <c r="DP371" s="351" t="str">
        <f t="shared" ca="1" si="800"/>
        <v>ABÉ UNITED</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ABÉ UNITED</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ABÉ UNITED</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ABÉ UNITED</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Zrínyigyöngye</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Vakana</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ABÉ UNITED</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Zrínyigyöngye</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Vakana</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Zrínyigyöngye</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Vakana</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ABÉ UNITED</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Zrínyigyöngye</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Vakana</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Zrínyigyöngye</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Zrínyigyöngye</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Vakana</v>
      </c>
      <c r="DJ399" s="429" t="str">
        <f t="shared" ca="1" si="826"/>
        <v>VakanaZrínyigyöngye</v>
      </c>
      <c r="DK399" s="333" t="str">
        <f t="shared" ca="1" si="827"/>
        <v/>
      </c>
      <c r="DL399" s="327" t="str">
        <f t="shared" ca="1" si="828"/>
        <v/>
      </c>
      <c r="DM399" s="327" t="str">
        <f t="shared" ca="1" si="829"/>
        <v/>
      </c>
      <c r="DN399" s="334" t="str">
        <f t="shared" ca="1" si="830"/>
        <v/>
      </c>
      <c r="DO399" s="335" t="str">
        <f t="shared" ca="1" si="831"/>
        <v/>
      </c>
      <c r="DP399" s="351" t="str">
        <f ca="1">DP398</f>
        <v>Zrínyigyöngye</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ABÉ UNITED</v>
      </c>
      <c r="DJ400" s="429" t="str">
        <f t="shared" ca="1" si="826"/>
        <v>ABÉ UNITEDZrínyigyöngye</v>
      </c>
      <c r="DK400" s="333" t="str">
        <f t="shared" ca="1" si="827"/>
        <v/>
      </c>
      <c r="DL400" s="327" t="str">
        <f t="shared" ca="1" si="828"/>
        <v/>
      </c>
      <c r="DM400" s="327" t="str">
        <f t="shared" ca="1" si="829"/>
        <v/>
      </c>
      <c r="DN400" s="334" t="str">
        <f t="shared" ca="1" si="830"/>
        <v/>
      </c>
      <c r="DO400" s="335" t="str">
        <f t="shared" ca="1" si="831"/>
        <v/>
      </c>
      <c r="DP400" s="351" t="str">
        <f t="shared" ref="DP400:DP407" ca="1" si="833">DP399</f>
        <v>Zrínyigyöngye</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Zrínyigyöngye</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Zrínyigyöngye</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Zrínyigyöngye</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Zrínyigyöngye</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Vakana</v>
      </c>
      <c r="DJ404" s="429" t="str">
        <f t="shared" ca="1" si="826"/>
        <v>VakanaZrínyigyöngye</v>
      </c>
      <c r="DK404" s="333" t="str">
        <f t="shared" ca="1" si="827"/>
        <v/>
      </c>
      <c r="DL404" s="327" t="str">
        <f t="shared" ca="1" si="828"/>
        <v/>
      </c>
      <c r="DM404" s="327" t="str">
        <f t="shared" ca="1" si="829"/>
        <v/>
      </c>
      <c r="DN404" s="334" t="str">
        <f t="shared" ca="1" si="830"/>
        <v/>
      </c>
      <c r="DO404" s="335" t="str">
        <f t="shared" ca="1" si="831"/>
        <v/>
      </c>
      <c r="DP404" s="351" t="str">
        <f t="shared" ca="1" si="833"/>
        <v>Zrínyigyöngye</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Zrínyigyöngye</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Zrínyigyöngye</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Zrínyigyöngye</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Zrínyigyöngye</v>
      </c>
      <c r="DJ409" s="429" t="str">
        <f t="shared" ref="DJ409:DJ418" ca="1" si="834">IF(OR(DI409="",DP409="",DI409=DP409,COUNTIF(games.av,DI409&amp;DP409)=0),"",CONCATENATE(DI409,DP409))</f>
        <v>ZrínyigyöngyeVakana</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Vakana</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Vakana</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Vakana</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ABÉ UNITED</v>
      </c>
      <c r="DJ411" s="429" t="str">
        <f t="shared" ca="1" si="834"/>
        <v>ABÉ UNITEDVakana</v>
      </c>
      <c r="DK411" s="333" t="str">
        <f t="shared" ca="1" si="835"/>
        <v/>
      </c>
      <c r="DL411" s="327" t="str">
        <f t="shared" ca="1" si="836"/>
        <v/>
      </c>
      <c r="DM411" s="327" t="str">
        <f t="shared" ca="1" si="837"/>
        <v/>
      </c>
      <c r="DN411" s="334" t="str">
        <f t="shared" ca="1" si="838"/>
        <v/>
      </c>
      <c r="DO411" s="335" t="str">
        <f t="shared" ca="1" si="839"/>
        <v/>
      </c>
      <c r="DP411" s="351" t="str">
        <f t="shared" ref="DP411:DP418" ca="1" si="841">DP410</f>
        <v>Vakana</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Vakana</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Vakana</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Zrínyigyöngye</v>
      </c>
      <c r="DJ414" s="429" t="str">
        <f t="shared" ca="1" si="834"/>
        <v>ZrínyigyöngyeVakana</v>
      </c>
      <c r="DK414" s="333" t="str">
        <f t="shared" ca="1" si="835"/>
        <v/>
      </c>
      <c r="DL414" s="327" t="str">
        <f t="shared" ca="1" si="836"/>
        <v/>
      </c>
      <c r="DM414" s="327" t="str">
        <f t="shared" ca="1" si="837"/>
        <v/>
      </c>
      <c r="DN414" s="334" t="str">
        <f t="shared" ca="1" si="838"/>
        <v/>
      </c>
      <c r="DO414" s="335" t="str">
        <f t="shared" ca="1" si="839"/>
        <v/>
      </c>
      <c r="DP414" s="351" t="str">
        <f t="shared" ca="1" si="841"/>
        <v>Vakana</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Vakana</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Vakana</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Vakana</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Vakana</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Vakana</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Zrínyigyöngye</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Vakana</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ABÉ UNITED</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Zrínyigyöngye</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Vakana</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Zrínyigyöngye</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Vakana</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ABÉ UNITED</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Zrínyigyöngye</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Vakana</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Zrínyigyöngye</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Vakana</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ABÉ UNITED</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Zrínyigyöngye</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Vakana</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2</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HZSE Ludovika 2</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HZSE Ludovika 2</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HZSE Ludovika 1</v>
      </c>
      <c r="DJ456" s="429" t="str">
        <f t="shared" ca="1" si="867"/>
        <v>HZSE Ludovika 1HZSE Ludovika 2</v>
      </c>
      <c r="DK456" s="333" t="str">
        <f t="shared" ca="1" si="868"/>
        <v/>
      </c>
      <c r="DL456" s="327" t="str">
        <f t="shared" ca="1" si="869"/>
        <v>HZSE Ludovika 1</v>
      </c>
      <c r="DM456" s="327" t="str">
        <f t="shared" ca="1" si="870"/>
        <v>HZSE Ludovika 2</v>
      </c>
      <c r="DN456" s="334">
        <f t="shared" ca="1" si="871"/>
        <v>3</v>
      </c>
      <c r="DO456" s="335">
        <f t="shared" ca="1" si="872"/>
        <v>3</v>
      </c>
      <c r="DP456" s="351" t="str">
        <f t="shared" ref="DP456:DP461" ca="1" si="883">DP455</f>
        <v>HZSE Ludovika 2</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HZSE Ludovika 2</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HZSE Ludovika 2</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HZSE Ludovika 2</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HZSE Ludovika 2</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HZSE Ludovika 2</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HZSE Ludovika 2</v>
      </c>
      <c r="DJ463" s="429" t="str">
        <f t="shared" ref="DJ463:DJ469" ca="1" si="885">IF(OR(DI463="",DP463="",DI463=DP463,COUNTIF(games.av,DI463&amp;DP463)=0),"",CONCATENATE(DI463,DP463))</f>
        <v>HZSE Ludovika 2HZSE Ludovika 1</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HZSE Ludovika 1</v>
      </c>
      <c r="DQ463" s="275"/>
      <c r="DR463" s="337"/>
      <c r="DS463" s="275"/>
      <c r="DU463" s="338"/>
      <c r="DV463" s="339" t="str">
        <f ca="1">IF(OR(NOT($AJ$44),AND(DI454,DV455="")),DI455,"")</f>
        <v>HZSE Ludovika 2</v>
      </c>
      <c r="DW463" s="338"/>
      <c r="DX463" s="339">
        <f t="shared" ref="DX463:DX469" ca="1" si="891">IF($DV463="",0,COUNTIF(xxgy.av,$DV463))</f>
        <v>0</v>
      </c>
      <c r="DY463" s="339">
        <f t="shared" ref="DY463:DY469" ca="1" si="892">IF($DV463="",0,COUNTIF(xxd.av,$DV463))</f>
        <v>1</v>
      </c>
      <c r="DZ463" s="339">
        <f t="shared" ref="DZ463:DZ469" ca="1" si="893">IF($DV463="",0,1)*(SUMIF(xxo.av,$DV463,xxl.av)+SUMIF(xxi.av,$DV463,xxk.av))</f>
        <v>3</v>
      </c>
      <c r="EA463" s="339">
        <f t="shared" ref="EA463:EA469" ca="1" si="894">IF($DV463="",0,1)*(SUMIF(xxo.av,$DV463,xxk.av)+SUMIF(xxi.av,$DV463,xxl.av))</f>
        <v>3</v>
      </c>
      <c r="EB463" s="339">
        <f t="shared" ref="EB463:EB469" ca="1" si="895">DZ463-EA463</f>
        <v>0</v>
      </c>
      <c r="EC463" s="339">
        <f t="shared" ref="EC463:EC469" ca="1" si="896">IF(EA463=0,0,DZ463/EA463)</f>
        <v>1</v>
      </c>
      <c r="ED463" s="339">
        <f t="shared" ref="ED463:ED469" ca="1" si="897">$AJ$48*DX463+IF($AJ$44,0,1)*DY463</f>
        <v>1</v>
      </c>
      <c r="EE463" s="366">
        <f ca="1">ED463*1000000+IF($AJ$44,EC463,EB463)*1000*0</f>
        <v>1000000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1000000</v>
      </c>
      <c r="EJ463" s="339">
        <f ca="1">IF(EI463=0,0,RANK(EI463,EI463:EI469,1))</f>
        <v>6</v>
      </c>
      <c r="EK463" s="339">
        <f t="shared" ref="EK463:EK469" ca="1" si="902">EJ463*40000*IF(COUNTIF($FC$343:$FC$366,DV463)&gt;0,0,1)</f>
        <v>240000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HZSE Ludovika 1</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HZSE Ludovika 1</v>
      </c>
      <c r="DQ464" s="275"/>
      <c r="DR464" s="337"/>
      <c r="DS464" s="275"/>
      <c r="DU464" s="338"/>
      <c r="DV464" s="339" t="str">
        <f ca="1">IF(OR(NOT($AJ$44),AND(DI342,DV456="")),DI456,"")</f>
        <v>HZSE Ludovika 1</v>
      </c>
      <c r="DW464" s="338"/>
      <c r="DX464" s="339">
        <f t="shared" ca="1" si="891"/>
        <v>0</v>
      </c>
      <c r="DY464" s="339">
        <f t="shared" ca="1" si="892"/>
        <v>1</v>
      </c>
      <c r="DZ464" s="339">
        <f t="shared" ca="1" si="893"/>
        <v>3</v>
      </c>
      <c r="EA464" s="339">
        <f t="shared" ca="1" si="894"/>
        <v>3</v>
      </c>
      <c r="EB464" s="339">
        <f t="shared" ca="1" si="895"/>
        <v>0</v>
      </c>
      <c r="EC464" s="339">
        <f t="shared" ca="1" si="896"/>
        <v>1</v>
      </c>
      <c r="ED464" s="339">
        <f t="shared" ca="1" si="897"/>
        <v>1</v>
      </c>
      <c r="EE464" s="366">
        <f t="shared" ref="EE464:EE469" ca="1" si="905">ED464*1000000+IF($AJ$44,EC464,EB464)*1000*0</f>
        <v>1000000</v>
      </c>
      <c r="EF464" s="339">
        <f t="shared" ca="1" si="898"/>
        <v>0</v>
      </c>
      <c r="EG464" s="339">
        <f t="shared" ca="1" si="899"/>
        <v>0</v>
      </c>
      <c r="EH464" s="339">
        <f t="shared" ca="1" si="900"/>
        <v>0</v>
      </c>
      <c r="EI464" s="339">
        <f t="shared" ca="1" si="901"/>
        <v>1000000</v>
      </c>
      <c r="EJ464" s="339">
        <f ca="1">IF(EI464=0,0,RANK(EI464,EI463:EI469,1))</f>
        <v>6</v>
      </c>
      <c r="EK464" s="339">
        <f t="shared" ca="1" si="902"/>
        <v>240000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HZSE Ludovika 1</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HZSE Ludovika 1</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HZSE Ludovika 1</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HZSE Ludovika 1</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HZSE Ludovika 1</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HZSE Ludovika 2</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HZSE Ludovika 1</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HZSE Ludovika 2</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HZSE Ludovika 1</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HZSE Ludovika 2</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HZSE Ludovika 1</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HZSE Ludovika 2</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HZSE Ludovika 1</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HZSE Ludovika 2</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HZSE Ludovika 1</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f ca="1">IF(CN645=0,"xxx",VLOOKUP(CN645,CI644:CL667,IF($AJ$44,3,2),FALSE))</f>
        <v>3</v>
      </c>
      <c r="CS643" s="433"/>
      <c r="CT643" s="434" t="s">
        <v>147</v>
      </c>
      <c r="CU643" s="432">
        <f ca="1">IF(CN646=0,"xxx",VLOOKUP(CN646,CI644:CL667,IF($AJ$44,3,2),FALSE))</f>
        <v>1</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3.0009999999999999</v>
      </c>
      <c r="CJ644" s="325">
        <f ca="1">LARGE($BM$146:$BM$169,CL644)</f>
        <v>3</v>
      </c>
      <c r="CK644" s="326">
        <f ca="1">LARGE($BO$146:$BO$169,CL644)</f>
        <v>1</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ABÉ UNITED</v>
      </c>
      <c r="CS644" s="330">
        <f ca="1">IF(CR644="","",$CL644)</f>
        <v>1</v>
      </c>
      <c r="CT644" s="440">
        <f ca="1">IF(ISERR(LARGE(CS644:CS667,$CL644)),"",LARGE(CS644:CS667,$CL644))</f>
        <v>7</v>
      </c>
      <c r="CU644" s="329" t="str">
        <f ca="1">IF(OR(CU$643=$BM146,CU$643=$BO146),$BC146,"")</f>
        <v>ABÉ UNITED</v>
      </c>
      <c r="CV644" s="330">
        <f ca="1">IF(CU644="","",$CL644)</f>
        <v>1</v>
      </c>
      <c r="CW644" s="440">
        <f ca="1">IF(ISERR(LARGE(CV644:CV667,$CL644)),"",LARGE(CV644:CV667,$CL644))</f>
        <v>7</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2E-3</v>
      </c>
      <c r="CJ645" s="325">
        <f t="shared" ref="CJ645:CJ667" ca="1" si="962">LARGE($BM$146:$BM$169,CL645)</f>
        <v>3</v>
      </c>
      <c r="CK645" s="326">
        <f t="shared" ref="CK645:CK667" ca="1" si="963">LARGE($BO$146:$BO$169,CL645)</f>
        <v>1</v>
      </c>
      <c r="CL645" s="327">
        <v>2</v>
      </c>
      <c r="CM645" s="323"/>
      <c r="CN645" s="439">
        <f ca="1">IF(LARGE(CI644:CI667,CL645)&lt;2,0,LARGE(CI644:CI667,CL645))</f>
        <v>3.0009999999999999</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f ca="1">IF(ISERR(LARGE(CS644:CS667,$CL645)),"",LARGE(CS644:CS667,$CL645))</f>
        <v>5</v>
      </c>
      <c r="CU645" s="329" t="str">
        <f t="shared" ref="CU645:CU667" ca="1" si="968">IF(OR(CU$643=$BM147,CU$643=$BO147),$BC147,"")</f>
        <v/>
      </c>
      <c r="CV645" s="330" t="str">
        <f t="shared" ref="CV645:CV667" ca="1" si="969">IF(CU645="","",$CL645)</f>
        <v/>
      </c>
      <c r="CW645" s="440">
        <f ca="1">IF(ISERR(LARGE(CV644:CV667,$CL645)),"",LARGE(CV644:CV667,$CL645))</f>
        <v>5</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3.0000000000000001E-3</v>
      </c>
      <c r="CJ646" s="325">
        <f t="shared" ca="1" si="962"/>
        <v>3</v>
      </c>
      <c r="CK646" s="326">
        <f t="shared" ca="1" si="963"/>
        <v>1</v>
      </c>
      <c r="CL646" s="327">
        <v>3</v>
      </c>
      <c r="CM646" s="323"/>
      <c r="CN646" s="439">
        <f ca="1">IF(LARGE(CI644:CI667,CL646)&lt;2,0,LARGE(CI644:CI667,CL646))</f>
        <v>2.004</v>
      </c>
      <c r="CO646" s="329" t="str">
        <f t="shared" ca="1" si="964"/>
        <v/>
      </c>
      <c r="CP646" s="330" t="str">
        <f t="shared" ca="1" si="965"/>
        <v/>
      </c>
      <c r="CQ646" s="440">
        <f ca="1">IF(ISERR(LARGE(CP644:CP667,$CL646)),"",LARGE(CP644:CP667,$CL646))</f>
        <v>22</v>
      </c>
      <c r="CR646" s="329" t="str">
        <f t="shared" ca="1" si="966"/>
        <v/>
      </c>
      <c r="CS646" s="330" t="str">
        <f t="shared" ca="1" si="967"/>
        <v/>
      </c>
      <c r="CT646" s="440">
        <f ca="1">IF(ISERR(LARGE(CS644:CS667,$CL646)),"",LARGE(CS644:CS667,$CL646))</f>
        <v>1</v>
      </c>
      <c r="CU646" s="329" t="str">
        <f t="shared" ca="1" si="968"/>
        <v>HZSE Ludovika 1</v>
      </c>
      <c r="CV646" s="330">
        <f t="shared" ca="1" si="969"/>
        <v>3</v>
      </c>
      <c r="CW646" s="440">
        <f ca="1">IF(ISERR(LARGE(CV644:CV667,$CL646)),"",LARGE(CV644:CV667,$CL646))</f>
        <v>4</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2.004</v>
      </c>
      <c r="CJ647" s="325">
        <f t="shared" ca="1" si="962"/>
        <v>1</v>
      </c>
      <c r="CK647" s="326">
        <f t="shared" ca="1" si="963"/>
        <v>0.5</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HZSE Ludovika 2</v>
      </c>
      <c r="CV647" s="330">
        <f t="shared" ca="1" si="969"/>
        <v>4</v>
      </c>
      <c r="CW647" s="440">
        <f ca="1">IF(ISERR(LARGE(CV644:CV667,$CL647)),"",LARGE(CV644:CV667,$CL647))</f>
        <v>3</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5.0000000000000001E-3</v>
      </c>
      <c r="CJ648" s="325">
        <f t="shared" ca="1" si="962"/>
        <v>1</v>
      </c>
      <c r="CK648" s="326">
        <f t="shared" ca="1" si="963"/>
        <v>0.5</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MH BHD</v>
      </c>
      <c r="CS648" s="330">
        <f t="shared" ca="1" si="967"/>
        <v>5</v>
      </c>
      <c r="CT648" s="440" t="str">
        <f ca="1">IF(ISERR(LARGE(CS644:CS667,$CL648)),"",LARGE(CS644:CS667,$CL648))</f>
        <v/>
      </c>
      <c r="CU648" s="329" t="str">
        <f t="shared" ca="1" si="968"/>
        <v>MH BHD</v>
      </c>
      <c r="CV648" s="330">
        <f t="shared" ca="1" si="969"/>
        <v>5</v>
      </c>
      <c r="CW648" s="440">
        <f ca="1">IF(ISERR(LARGE(CV644:CV667,$CL648)),"",LARGE(CV644:CV667,$CL648))</f>
        <v>1</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6.0000000000000001E-3</v>
      </c>
      <c r="CJ649" s="325">
        <f t="shared" ca="1" si="962"/>
        <v>0</v>
      </c>
      <c r="CK649" s="326">
        <f t="shared" ca="1" si="963"/>
        <v>0.5</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0</v>
      </c>
      <c r="CK650" s="326">
        <f t="shared" ca="1" si="963"/>
        <v>0.5</v>
      </c>
      <c r="CL650" s="327">
        <v>7</v>
      </c>
      <c r="CM650" s="323"/>
      <c r="CN650" s="273"/>
      <c r="CO650" s="329" t="str">
        <f t="shared" ca="1" si="964"/>
        <v/>
      </c>
      <c r="CP650" s="330" t="str">
        <f t="shared" ca="1" si="965"/>
        <v/>
      </c>
      <c r="CQ650" s="440">
        <f ca="1">IF(ISERR(LARGE(CP644:CP667,$CL650)),"",LARGE(CP644:CP667,$CL650))</f>
        <v>18</v>
      </c>
      <c r="CR650" s="329" t="str">
        <f t="shared" ca="1" si="966"/>
        <v>Vakana</v>
      </c>
      <c r="CS650" s="330">
        <f t="shared" ca="1" si="967"/>
        <v>7</v>
      </c>
      <c r="CT650" s="440" t="str">
        <f ca="1">IF(ISERR(LARGE(CS644:CS667,$CL650)),"",LARGE(CS644:CS667,$CL650))</f>
        <v/>
      </c>
      <c r="CU650" s="329" t="str">
        <f t="shared" ca="1" si="968"/>
        <v>Vakana</v>
      </c>
      <c r="CV650" s="330">
        <f t="shared" ca="1" si="969"/>
        <v>7</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8.0000000000000002E-3</v>
      </c>
      <c r="CJ651" s="325">
        <f t="shared" ca="1" si="962"/>
        <v>0</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3</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Vakana</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Vakana</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MH BHD</v>
      </c>
      <c r="DJ757" s="442" t="str">
        <f t="shared" ca="1" si="1074"/>
        <v>MH BHDVakana</v>
      </c>
      <c r="DK757" s="333" t="str">
        <f t="shared" ca="1" si="1075"/>
        <v/>
      </c>
      <c r="DL757" s="327" t="str">
        <f t="shared" ca="1" si="1076"/>
        <v/>
      </c>
      <c r="DM757" s="327" t="str">
        <f t="shared" ca="1" si="1077"/>
        <v/>
      </c>
      <c r="DN757" s="334" t="str">
        <f t="shared" ca="1" si="1078"/>
        <v/>
      </c>
      <c r="DO757" s="335" t="str">
        <f t="shared" ca="1" si="1079"/>
        <v/>
      </c>
      <c r="DP757" s="351" t="str">
        <f t="shared" ref="DP757:DP762" ca="1" si="1090">DP756</f>
        <v>Vakana</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ABÉ UNITED</v>
      </c>
      <c r="DJ758" s="442" t="str">
        <f t="shared" ca="1" si="1074"/>
        <v>ABÉ UNITEDVakana</v>
      </c>
      <c r="DK758" s="333" t="str">
        <f t="shared" ca="1" si="1075"/>
        <v/>
      </c>
      <c r="DL758" s="327" t="str">
        <f t="shared" ca="1" si="1076"/>
        <v/>
      </c>
      <c r="DM758" s="327" t="str">
        <f t="shared" ca="1" si="1077"/>
        <v/>
      </c>
      <c r="DN758" s="334" t="str">
        <f t="shared" ca="1" si="1078"/>
        <v/>
      </c>
      <c r="DO758" s="335" t="str">
        <f t="shared" ca="1" si="1079"/>
        <v/>
      </c>
      <c r="DP758" s="351" t="str">
        <f t="shared" ca="1" si="1090"/>
        <v>Vakana</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Vakana</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Vakana</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Vakana</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Vakana</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Vakana</v>
      </c>
      <c r="DJ764" s="442" t="str">
        <f t="shared" ref="DJ764:DJ770" ca="1" si="1092">IF(OR(DI764="",DP764="",DI764=DP764,COUNTIF(games.an,DI764&amp;DP764)=0),"",CONCATENATE(DI764,DP764))</f>
        <v>VakanaMH BHD</v>
      </c>
      <c r="DK764" s="333" t="str">
        <f t="shared" ref="DK764:DK770" ca="1" si="1093">IF($DJ764="","",CONCATENATE(VLOOKUP($DJ764,games.a,9,FALSE),VLOOKUP($DJ764,games.a,12,FALSE)))</f>
        <v>MH BHD</v>
      </c>
      <c r="DL764" s="327" t="str">
        <f t="shared" ref="DL764:DL770" ca="1" si="1094">IF($DJ764="","",VLOOKUP($DJ764,games.a,10,FALSE))</f>
        <v/>
      </c>
      <c r="DM764" s="327" t="str">
        <f t="shared" ref="DM764:DM770" ca="1" si="1095">IF($DJ764="","",VLOOKUP($DJ764,games.a,13,FALSE))</f>
        <v/>
      </c>
      <c r="DN764" s="334">
        <f t="shared" ref="DN764:DN770" ca="1" si="1096">IF($DJ764="","",VLOOKUP($DJ764,games.a,6,FALSE))</f>
        <v>1</v>
      </c>
      <c r="DO764" s="335">
        <f t="shared" ref="DO764:DO770" ca="1" si="1097">IF($DJ764="","",VLOOKUP($DJ764,games.a,7,FALSE))</f>
        <v>4</v>
      </c>
      <c r="DP764" s="443" t="str">
        <f ca="1">DI757</f>
        <v>MH BHD</v>
      </c>
      <c r="DQ764" s="275"/>
      <c r="DR764" s="337"/>
      <c r="DS764" s="275"/>
      <c r="DU764" s="338"/>
      <c r="DV764" s="339" t="str">
        <f ca="1">IF(OR(NOT($AJ$44),AND(DI755,DV756="")),DI756,"")</f>
        <v>Vakana</v>
      </c>
      <c r="DW764" s="338"/>
      <c r="DX764" s="339">
        <f t="shared" ref="DX764:DX770" ca="1" si="1098">IF($DV764="",0,COUNTIF(xxgy.an,$DV764))</f>
        <v>0</v>
      </c>
      <c r="DY764" s="339">
        <f t="shared" ref="DY764:DY770" ca="1" si="1099">IF($DV764="",0,COUNTIF(xxd.an,$DV764))</f>
        <v>0</v>
      </c>
      <c r="DZ764" s="339">
        <f t="shared" ref="DZ764:DZ770" ca="1" si="1100">IF($DV764="",0,1)*(SUMIF(xxo.an,$DV764,xxl.an)+SUMIF(xxi.an,$DV764,xxk.an))</f>
        <v>2</v>
      </c>
      <c r="EA764" s="339">
        <f t="shared" ref="EA764:EA770" ca="1" si="1101">IF($DV764="",0,1)*(SUMIF(xxo.an,$DV764,xxk.an)+SUMIF(xxi.an,$DV764,xxl.an))</f>
        <v>8</v>
      </c>
      <c r="EB764" s="339">
        <f t="shared" ref="EB764:EB770" ca="1" si="1102">DZ764-EA764</f>
        <v>-6</v>
      </c>
      <c r="EC764" s="339">
        <f t="shared" ref="EC764:EC770" ca="1" si="1103">IF(EA764=0,0,DZ764/EA764)</f>
        <v>0.25</v>
      </c>
      <c r="ED764" s="339">
        <f t="shared" ref="ED764:ED770" ca="1" si="1104">$AJ$48*DX764+IF($AJ$44,0,1)*DY764</f>
        <v>0</v>
      </c>
      <c r="EE764" s="366">
        <f ca="1">ED764*1000000+IF($AJ$44,EC764,EB764)*1000*0</f>
        <v>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0</v>
      </c>
      <c r="EJ764" s="339">
        <f ca="1">IF(EI764=0,0,RANK(EI764,EI764:EI770,1))</f>
        <v>0</v>
      </c>
      <c r="EK764" s="339">
        <f t="shared" ref="EK764:EK770" ca="1" si="1109">EJ764*40000*IF(COUNTIF($FC$644:$FC$667,DV764)&gt;0,0,1)</f>
        <v>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MH BHD</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MH BHD</v>
      </c>
      <c r="DQ765" s="275"/>
      <c r="DR765" s="337"/>
      <c r="DS765" s="275"/>
      <c r="DU765" s="338"/>
      <c r="DV765" s="339" t="str">
        <f ca="1">IF(OR(NOT($AJ$44),AND(DI643,DV757="")),DI757,"")</f>
        <v>MH BHD</v>
      </c>
      <c r="DW765" s="338"/>
      <c r="DX765" s="339">
        <f t="shared" ca="1" si="1098"/>
        <v>2</v>
      </c>
      <c r="DY765" s="339">
        <f t="shared" ca="1" si="1099"/>
        <v>0</v>
      </c>
      <c r="DZ765" s="339">
        <f t="shared" ca="1" si="1100"/>
        <v>8</v>
      </c>
      <c r="EA765" s="339">
        <f t="shared" ca="1" si="1101"/>
        <v>2</v>
      </c>
      <c r="EB765" s="339">
        <f t="shared" ca="1" si="1102"/>
        <v>6</v>
      </c>
      <c r="EC765" s="339">
        <f t="shared" ca="1" si="1103"/>
        <v>4</v>
      </c>
      <c r="ED765" s="339">
        <f t="shared" ca="1" si="1104"/>
        <v>6</v>
      </c>
      <c r="EE765" s="366">
        <f t="shared" ref="EE765:EE770" ca="1" si="1112">ED765*1000000+IF($AJ$44,EC765,EB765)*1000*0</f>
        <v>6000000</v>
      </c>
      <c r="EF765" s="339">
        <f t="shared" ca="1" si="1105"/>
        <v>0</v>
      </c>
      <c r="EG765" s="339">
        <f t="shared" ca="1" si="1106"/>
        <v>0</v>
      </c>
      <c r="EH765" s="339">
        <f t="shared" ca="1" si="1107"/>
        <v>0</v>
      </c>
      <c r="EI765" s="339">
        <f t="shared" ca="1" si="1108"/>
        <v>6000000</v>
      </c>
      <c r="EJ765" s="339">
        <f ca="1">IF(EI765=0,0,RANK(EI765,EI764:EI770,1))</f>
        <v>7</v>
      </c>
      <c r="EK765" s="339">
        <f t="shared" ca="1" si="1109"/>
        <v>280000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ABÉ UNITED</v>
      </c>
      <c r="DJ766" s="442" t="str">
        <f t="shared" ca="1" si="1092"/>
        <v>ABÉ UNITEDMH BHD</v>
      </c>
      <c r="DK766" s="333" t="str">
        <f t="shared" ca="1" si="1093"/>
        <v/>
      </c>
      <c r="DL766" s="327" t="str">
        <f t="shared" ca="1" si="1094"/>
        <v/>
      </c>
      <c r="DM766" s="327" t="str">
        <f t="shared" ca="1" si="1095"/>
        <v/>
      </c>
      <c r="DN766" s="334" t="str">
        <f t="shared" ca="1" si="1096"/>
        <v/>
      </c>
      <c r="DO766" s="335" t="str">
        <f t="shared" ca="1" si="1097"/>
        <v/>
      </c>
      <c r="DP766" s="351" t="str">
        <f t="shared" ca="1" si="1111"/>
        <v>MH BHD</v>
      </c>
      <c r="DQ766" s="275"/>
      <c r="DR766" s="337"/>
      <c r="DS766" s="275"/>
      <c r="DU766" s="338"/>
      <c r="DV766" s="339" t="str">
        <f ca="1">IF(OR(NOT($AJ$44),AND(DI643,DV758="")),DI758,"")</f>
        <v>ABÉ UNITED</v>
      </c>
      <c r="DW766" s="338"/>
      <c r="DX766" s="339">
        <f t="shared" ca="1" si="1098"/>
        <v>0</v>
      </c>
      <c r="DY766" s="339">
        <f t="shared" ca="1" si="1099"/>
        <v>0</v>
      </c>
      <c r="DZ766" s="339">
        <f t="shared" ca="1" si="1100"/>
        <v>1</v>
      </c>
      <c r="EA766" s="339">
        <f t="shared" ca="1" si="1101"/>
        <v>9</v>
      </c>
      <c r="EB766" s="339">
        <f t="shared" ca="1" si="1102"/>
        <v>-8</v>
      </c>
      <c r="EC766" s="339">
        <f t="shared" ca="1" si="1103"/>
        <v>0.1111111111111111</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MH BHD</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MH BHD</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MH BHD</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MH BHD</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Vakana</v>
      </c>
      <c r="DJ772" s="442" t="str">
        <f t="shared" ref="DJ772:DJ778" ca="1" si="1113">IF(OR(DI772="",DP772="",DI772=DP772,COUNTIF(games.an,DI772&amp;DP772)=0),"",CONCATENATE(DI772,DP772))</f>
        <v>VakanaABÉ UNITED</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ABÉ UNITED</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MH BHD</v>
      </c>
      <c r="DJ773" s="442" t="str">
        <f t="shared" ca="1" si="1113"/>
        <v>MH BHDABÉ UNITED</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ABÉ UNITED</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ABÉ UNITED</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ABÉ UNITED</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ABÉ UNITED</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ABÉ UNITED</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ABÉ UNITED</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ABÉ UNITED</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Vakana</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MH BHD</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ABÉ UNITED</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Vakana</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MH BHD</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ABÉ UNITED</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Vakana</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MH BHD</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ABÉ UNITED</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Vakana</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MH BHD</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ABÉ UNITED</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5</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Vakana</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Vakana</v>
      </c>
      <c r="DQ814" s="275"/>
      <c r="DR814" s="337"/>
      <c r="DS814" s="275"/>
      <c r="DU814" s="338"/>
      <c r="DV814" s="339" t="str">
        <f ca="1">IF(OR(NOT($AJ$44),DI813),DI814,"")</f>
        <v>Vakana</v>
      </c>
      <c r="DW814" s="338"/>
      <c r="DX814" s="339">
        <f ca="1">IF($DV814="",0,COUNTIF(xxgy.an,$DV814))</f>
        <v>0</v>
      </c>
      <c r="DY814" s="339">
        <f ca="1">IF($DV814="",0,COUNTIF(xxd.an,$DV814))</f>
        <v>0</v>
      </c>
      <c r="DZ814" s="339">
        <f ca="1">IF($DV814="",0,1)*(SUMIF(xxo.an,$DV814,xxl.an)+SUMIF(xxi.an,$DV814,xxk.an))</f>
        <v>2</v>
      </c>
      <c r="EA814" s="339">
        <f ca="1">IF($DV814="",0,1)*(SUMIF(xxo.an,$DV814,xxk.an)+SUMIF(xxi.an,$DV814,xxl.an))</f>
        <v>8</v>
      </c>
      <c r="EB814" s="339">
        <f ca="1">DZ814-EA814</f>
        <v>-6</v>
      </c>
      <c r="EC814" s="339">
        <f ca="1">IF(EA814=0,0,DZ814/EA814)</f>
        <v>0.25</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MH BHD</v>
      </c>
      <c r="DJ815" s="442" t="str">
        <f ca="1">IF(OR(DI815="",DP815="",DI815=DP815,COUNTIF(games.an,DI815&amp;DP815)=0),"",CONCATENATE(DI815,DP815))</f>
        <v>MH BHDVakana</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Vakana</v>
      </c>
      <c r="DQ815" s="275"/>
      <c r="DR815" s="337"/>
      <c r="DS815" s="275"/>
      <c r="DU815" s="338"/>
      <c r="DV815" s="339" t="str">
        <f ca="1">IF(OR(NOT($AJ$44),DI813),DI815,"")</f>
        <v>MH BHD</v>
      </c>
      <c r="DW815" s="338"/>
      <c r="DX815" s="339">
        <f ca="1">IF($DV815="",0,COUNTIF(xxgy.an,$DV815))</f>
        <v>2</v>
      </c>
      <c r="DY815" s="339">
        <f ca="1">IF($DV815="",0,COUNTIF(xxd.an,$DV815))</f>
        <v>0</v>
      </c>
      <c r="DZ815" s="339">
        <f ca="1">IF($DV815="",0,1)*(SUMIF(xxo.an,$DV815,xxl.an)+SUMIF(xxi.an,$DV815,xxk.an))</f>
        <v>8</v>
      </c>
      <c r="EA815" s="339">
        <f ca="1">IF($DV815="",0,1)*(SUMIF(xxo.an,$DV815,xxk.an)+SUMIF(xxi.an,$DV815,xxl.an))</f>
        <v>2</v>
      </c>
      <c r="EB815" s="339">
        <f ca="1">DZ815-EA815</f>
        <v>6</v>
      </c>
      <c r="EC815" s="339">
        <f ca="1">IF(EA815=0,0,DZ815/EA815)</f>
        <v>4</v>
      </c>
      <c r="ED815" s="339">
        <f ca="1">$AJ$48*DX815+IF($AJ$44,0,1)*DY815</f>
        <v>6</v>
      </c>
      <c r="EE815" s="366">
        <f ca="1">ED815*1000000+IF($AJ$44,EC815,EB815)*1000*0</f>
        <v>6000000</v>
      </c>
      <c r="EF815" s="338"/>
      <c r="EG815" s="338"/>
      <c r="EH815" s="338"/>
      <c r="EI815" s="339">
        <f ca="1">IF(OR(ISERR(EE815),ISNA(EE815)),0,EE815)</f>
        <v>6000000</v>
      </c>
      <c r="EJ815" s="339">
        <f ca="1">IF(EI815=0,0,RANK(EI815,EI814:EI818,1))</f>
        <v>5</v>
      </c>
      <c r="EK815" s="339">
        <f ca="1">EJ815*40000*IF(COUNTIF($FC$644:$FC$667,DV815)&gt;0,0,1)</f>
        <v>200000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HZSE Ludovika 2</v>
      </c>
      <c r="DJ816" s="442" t="str">
        <f ca="1">IF(OR(DI816="",DP816="",DI816=DP816,COUNTIF(games.an,DI816&amp;DP816)=0),"",CONCATENATE(DI816,DP816))</f>
        <v>HZSE Ludovika 2Vakana</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Vakana</v>
      </c>
      <c r="DQ816" s="275"/>
      <c r="DR816" s="337"/>
      <c r="DS816" s="275"/>
      <c r="DU816" s="338"/>
      <c r="DV816" s="339" t="str">
        <f ca="1">IF(OR(NOT($AJ$44),DI813),DI816,"")</f>
        <v>HZSE Ludovika 2</v>
      </c>
      <c r="DW816" s="338"/>
      <c r="DX816" s="339">
        <f ca="1">IF($DV816="",0,COUNTIF(xxgy.an,$DV816))</f>
        <v>1</v>
      </c>
      <c r="DY816" s="339">
        <f ca="1">IF($DV816="",0,COUNTIF(xxd.an,$DV816))</f>
        <v>1</v>
      </c>
      <c r="DZ816" s="339">
        <f ca="1">IF($DV816="",0,1)*(SUMIF(xxo.an,$DV816,xxl.an)+SUMIF(xxi.an,$DV816,xxk.an))</f>
        <v>12</v>
      </c>
      <c r="EA816" s="339">
        <f ca="1">IF($DV816="",0,1)*(SUMIF(xxo.an,$DV816,xxk.an)+SUMIF(xxi.an,$DV816,xxl.an))</f>
        <v>4</v>
      </c>
      <c r="EB816" s="339">
        <f ca="1">DZ816-EA816</f>
        <v>8</v>
      </c>
      <c r="EC816" s="339">
        <f ca="1">IF(EA816=0,0,DZ816/EA816)</f>
        <v>3</v>
      </c>
      <c r="ED816" s="339">
        <f ca="1">$AJ$48*DX816+IF($AJ$44,0,1)*DY816</f>
        <v>4</v>
      </c>
      <c r="EE816" s="366">
        <f ca="1">ED816*1000000+IF($AJ$44,EC816,EB816)*1000*0</f>
        <v>4000000</v>
      </c>
      <c r="EF816" s="338"/>
      <c r="EG816" s="338"/>
      <c r="EH816" s="338"/>
      <c r="EI816" s="339">
        <f ca="1">IF(OR(ISERR(EE816),ISNA(EE816)),0,EE816)</f>
        <v>4000000</v>
      </c>
      <c r="EJ816" s="339">
        <f ca="1">IF(EI816=0,0,RANK(EI816,EI814:EI818,1))</f>
        <v>4</v>
      </c>
      <c r="EK816" s="339">
        <f ca="1">EJ816*40000*IF(COUNTIF($FC$644:$FC$667,DV816)&gt;0,0,1)</f>
        <v>160000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HZSE Ludovika 1</v>
      </c>
      <c r="DJ817" s="442" t="str">
        <f ca="1">IF(OR(DI817="",DP817="",DI817=DP817,COUNTIF(games.an,DI817&amp;DP817)=0),"",CONCATENATE(DI817,DP817))</f>
        <v>HZSE Ludovika 1Vakana</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Vakana</v>
      </c>
      <c r="DQ817" s="275"/>
      <c r="DR817" s="337"/>
      <c r="DS817" s="275"/>
      <c r="DU817" s="338"/>
      <c r="DV817" s="339" t="str">
        <f ca="1">IF(OR(NOT($AJ$44),DI813),DI817,"")</f>
        <v>HZSE Ludovika 1</v>
      </c>
      <c r="DW817" s="338"/>
      <c r="DX817" s="339">
        <f ca="1">IF($DV817="",0,COUNTIF(xxgy.an,$DV817))</f>
        <v>0</v>
      </c>
      <c r="DY817" s="339">
        <f ca="1">IF($DV817="",0,COUNTIF(xxd.an,$DV817))</f>
        <v>1</v>
      </c>
      <c r="DZ817" s="339">
        <f ca="1">IF($DV817="",0,1)*(SUMIF(xxo.an,$DV817,xxl.an)+SUMIF(xxi.an,$DV817,xxk.an))</f>
        <v>3</v>
      </c>
      <c r="EA817" s="339">
        <f ca="1">IF($DV817="",0,1)*(SUMIF(xxo.an,$DV817,xxk.an)+SUMIF(xxi.an,$DV817,xxl.an))</f>
        <v>3</v>
      </c>
      <c r="EB817" s="339">
        <f ca="1">DZ817-EA817</f>
        <v>0</v>
      </c>
      <c r="EC817" s="339">
        <f ca="1">IF(EA817=0,0,DZ817/EA817)</f>
        <v>1</v>
      </c>
      <c r="ED817" s="339">
        <f ca="1">$AJ$48*DX817+IF($AJ$44,0,1)*DY817</f>
        <v>1</v>
      </c>
      <c r="EE817" s="366">
        <f ca="1">ED817*1000000+IF($AJ$44,EC817,EB817)*1000*0</f>
        <v>1000000</v>
      </c>
      <c r="EF817" s="338"/>
      <c r="EG817" s="338"/>
      <c r="EH817" s="338"/>
      <c r="EI817" s="339">
        <f ca="1">IF(OR(ISERR(EE817),ISNA(EE817)),0,EE817)</f>
        <v>1000000</v>
      </c>
      <c r="EJ817" s="339">
        <f ca="1">IF(EI817=0,0,RANK(EI817,EI814:EI818,1))</f>
        <v>3</v>
      </c>
      <c r="EK817" s="339">
        <f ca="1">EJ817*40000*IF(COUNTIF($FC$644:$FC$667,DV817)&gt;0,0,1)</f>
        <v>120000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ABÉ UNITED</v>
      </c>
      <c r="DJ818" s="442" t="str">
        <f ca="1">IF(OR(DI818="",DP818="",DI818=DP818,COUNTIF(games.an,DI818&amp;DP818)=0),"",CONCATENATE(DI818,DP818))</f>
        <v>ABÉ UNITEDVakana</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Vakana</v>
      </c>
      <c r="DQ818" s="275"/>
      <c r="DR818" s="337"/>
      <c r="DS818" s="275"/>
      <c r="DU818" s="338"/>
      <c r="DV818" s="339" t="str">
        <f ca="1">IF(OR(NOT($AJ$44),DI813),DI818,"")</f>
        <v>ABÉ UNITED</v>
      </c>
      <c r="DW818" s="338"/>
      <c r="DX818" s="339">
        <f ca="1">IF($DV818="",0,COUNTIF(xxgy.an,$DV818))</f>
        <v>0</v>
      </c>
      <c r="DY818" s="339">
        <f ca="1">IF($DV818="",0,COUNTIF(xxd.an,$DV818))</f>
        <v>0</v>
      </c>
      <c r="DZ818" s="339">
        <f ca="1">IF($DV818="",0,1)*(SUMIF(xxo.an,$DV818,xxl.an)+SUMIF(xxi.an,$DV818,xxk.an))</f>
        <v>1</v>
      </c>
      <c r="EA818" s="339">
        <f ca="1">IF($DV818="",0,1)*(SUMIF(xxo.an,$DV818,xxk.an)+SUMIF(xxi.an,$DV818,xxl.an))</f>
        <v>9</v>
      </c>
      <c r="EB818" s="339">
        <f ca="1">DZ818-EA818</f>
        <v>-8</v>
      </c>
      <c r="EC818" s="339">
        <f ca="1">IF(EA818=0,0,DZ818/EA818)</f>
        <v>0.1111111111111111</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Vakana</v>
      </c>
      <c r="DJ820" s="442" t="str">
        <f ca="1">IF(OR(DI820="",DP820="",DI820=DP820,COUNTIF(games.an,DI820&amp;DP820)=0),"",CONCATENATE(DI820,DP820))</f>
        <v>VakanaMH BHD</v>
      </c>
      <c r="DK820" s="333" t="str">
        <f ca="1">IF($DJ820="","",CONCATENATE(VLOOKUP($DJ820,games.a,9,FALSE),VLOOKUP($DJ820,games.a,12,FALSE)))</f>
        <v>MH BHD</v>
      </c>
      <c r="DL820" s="327" t="str">
        <f ca="1">IF($DJ820="","",VLOOKUP($DJ820,games.a,10,FALSE))</f>
        <v/>
      </c>
      <c r="DM820" s="327" t="str">
        <f ca="1">IF($DJ820="","",VLOOKUP($DJ820,games.a,13,FALSE))</f>
        <v/>
      </c>
      <c r="DN820" s="334">
        <f ca="1">IF($DJ820="","",VLOOKUP($DJ820,games.a,6,FALSE))</f>
        <v>1</v>
      </c>
      <c r="DO820" s="335">
        <f ca="1">IF($DJ820="","",VLOOKUP($DJ820,games.a,7,FALSE))</f>
        <v>4</v>
      </c>
      <c r="DP820" s="443" t="str">
        <f ca="1">DI815</f>
        <v>MH BHD</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MH BHD</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MH BHD</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HZSE Ludovika 2</v>
      </c>
      <c r="DJ822" s="442" t="str">
        <f ca="1">IF(OR(DI822="",DP822="",DI822=DP822,COUNTIF(games.an,DI822&amp;DP822)=0),"",CONCATENATE(DI822,DP822))</f>
        <v>HZSE Ludovika 2MH BHD</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MH BHD</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HZSE Ludovika 1</v>
      </c>
      <c r="DJ823" s="442" t="str">
        <f ca="1">IF(OR(DI823="",DP823="",DI823=DP823,COUNTIF(games.an,DI823&amp;DP823)=0),"",CONCATENATE(DI823,DP823))</f>
        <v>HZSE Ludovika 1MH BHD</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MH BHD</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ABÉ UNITED</v>
      </c>
      <c r="DJ824" s="442" t="str">
        <f ca="1">IF(OR(DI824="",DP824="",DI824=DP824,COUNTIF(games.an,DI824&amp;DP824)=0),"",CONCATENATE(DI824,DP824))</f>
        <v>ABÉ UNITEDMH BHD</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MH BHD</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Vakana</v>
      </c>
      <c r="DJ826" s="442" t="str">
        <f ca="1">IF(OR(DI826="",DP826="",DI826=DP826,COUNTIF(games.an,DI826&amp;DP826)=0),"",CONCATENATE(DI826,DP826))</f>
        <v>VakanaHZSE Ludovika 2</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HZSE Ludovika 2</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MH BHD</v>
      </c>
      <c r="DJ827" s="442" t="str">
        <f ca="1">IF(OR(DI827="",DP827="",DI827=DP827,COUNTIF(games.an,DI827&amp;DP827)=0),"",CONCATENATE(DI827,DP827))</f>
        <v>MH BHDHZSE Ludovika 2</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HZSE Ludovika 2</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HZSE Ludovika 2</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HZSE Ludovika 2</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HZSE Ludovika 1</v>
      </c>
      <c r="DJ829" s="442" t="str">
        <f ca="1">IF(OR(DI829="",DP829="",DI829=DP829,COUNTIF(games.an,DI829&amp;DP829)=0),"",CONCATENATE(DI829,DP829))</f>
        <v>HZSE Ludovika 1HZSE Ludovika 2</v>
      </c>
      <c r="DK829" s="333" t="str">
        <f ca="1">IF($DJ829="","",CONCATENATE(VLOOKUP($DJ829,games.a,9,FALSE),VLOOKUP($DJ829,games.a,12,FALSE)))</f>
        <v/>
      </c>
      <c r="DL829" s="327" t="str">
        <f ca="1">IF($DJ829="","",VLOOKUP($DJ829,games.a,10,FALSE))</f>
        <v>HZSE Ludovika 1</v>
      </c>
      <c r="DM829" s="327" t="str">
        <f ca="1">IF($DJ829="","",VLOOKUP($DJ829,games.a,13,FALSE))</f>
        <v>HZSE Ludovika 2</v>
      </c>
      <c r="DN829" s="334">
        <f ca="1">IF($DJ829="","",VLOOKUP($DJ829,games.a,6,FALSE))</f>
        <v>3</v>
      </c>
      <c r="DO829" s="335">
        <f ca="1">IF($DJ829="","",VLOOKUP($DJ829,games.a,7,FALSE))</f>
        <v>3</v>
      </c>
      <c r="DP829" s="351" t="str">
        <f ca="1">DP828</f>
        <v>HZSE Ludovika 2</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ABÉ UNITED</v>
      </c>
      <c r="DJ830" s="442" t="str">
        <f ca="1">IF(OR(DI830="",DP830="",DI830=DP830,COUNTIF(games.an,DI830&amp;DP830)=0),"",CONCATENATE(DI830,DP830))</f>
        <v>ABÉ UNITEDHZSE Ludovika 2</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HZSE Ludovika 2</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Vakana</v>
      </c>
      <c r="DJ832" s="442" t="str">
        <f ca="1">IF(OR(DI832="",DP832="",DI832=DP832,COUNTIF(games.an,DI832&amp;DP832)=0),"",CONCATENATE(DI832,DP832))</f>
        <v>VakanaHZSE Ludovika 1</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HZSE Ludovika 1</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MH BHD</v>
      </c>
      <c r="DJ833" s="442" t="str">
        <f ca="1">IF(OR(DI833="",DP833="",DI833=DP833,COUNTIF(games.an,DI833&amp;DP833)=0),"",CONCATENATE(DI833,DP833))</f>
        <v>MH BHDHZSE Ludovika 1</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HZSE Ludovika 1</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HZSE Ludovika 2</v>
      </c>
      <c r="DJ834" s="442" t="str">
        <f ca="1">IF(OR(DI834="",DP834="",DI834=DP834,COUNTIF(games.an,DI834&amp;DP834)=0),"",CONCATENATE(DI834,DP834))</f>
        <v>HZSE Ludovika 2HZSE Ludovika 1</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HZSE Ludovika 1</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HZSE Ludovika 1</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HZSE Ludovika 1</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ABÉ UNITED</v>
      </c>
      <c r="DJ836" s="442" t="str">
        <f ca="1">IF(OR(DI836="",DP836="",DI836=DP836,COUNTIF(games.an,DI836&amp;DP836)=0),"",CONCATENATE(DI836,DP836))</f>
        <v>ABÉ UNITEDHZSE Ludovika 1</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HZSE Ludovika 1</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Vakana</v>
      </c>
      <c r="DJ838" s="442" t="str">
        <f ca="1">IF(OR(DI838="",DP838="",DI838=DP838,COUNTIF(games.an,DI838&amp;DP838)=0),"",CONCATENATE(DI838,DP838))</f>
        <v>VakanaABÉ UNITED</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ABÉ UNITED</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MH BHD</v>
      </c>
      <c r="DJ839" s="442" t="str">
        <f ca="1">IF(OR(DI839="",DP839="",DI839=DP839,COUNTIF(games.an,DI839&amp;DP839)=0),"",CONCATENATE(DI839,DP839))</f>
        <v>MH BHDABÉ UNITED</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ABÉ UNITED</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HZSE Ludovika 2</v>
      </c>
      <c r="DJ840" s="442" t="str">
        <f ca="1">IF(OR(DI840="",DP840="",DI840=DP840,COUNTIF(games.an,DI840&amp;DP840)=0),"",CONCATENATE(DI840,DP840))</f>
        <v>HZSE Ludovika 2ABÉ UNITED</v>
      </c>
      <c r="DK840" s="333" t="str">
        <f ca="1">IF($DJ840="","",CONCATENATE(VLOOKUP($DJ840,games.a,9,FALSE),VLOOKUP($DJ840,games.a,12,FALSE)))</f>
        <v>HZSE Ludovika 2</v>
      </c>
      <c r="DL840" s="327" t="str">
        <f ca="1">IF($DJ840="","",VLOOKUP($DJ840,games.a,10,FALSE))</f>
        <v/>
      </c>
      <c r="DM840" s="327" t="str">
        <f ca="1">IF($DJ840="","",VLOOKUP($DJ840,games.a,13,FALSE))</f>
        <v/>
      </c>
      <c r="DN840" s="334">
        <f ca="1">IF($DJ840="","",VLOOKUP($DJ840,games.a,6,FALSE))</f>
        <v>9</v>
      </c>
      <c r="DO840" s="335">
        <f ca="1">IF($DJ840="","",VLOOKUP($DJ840,games.a,7,FALSE))</f>
        <v>1</v>
      </c>
      <c r="DP840" s="351" t="str">
        <f ca="1">DP839</f>
        <v>ABÉ UNITED</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HZSE Ludovika 1</v>
      </c>
      <c r="DJ841" s="442" t="str">
        <f ca="1">IF(OR(DI841="",DP841="",DI841=DP841,COUNTIF(games.an,DI841&amp;DP841)=0),"",CONCATENATE(DI841,DP841))</f>
        <v>HZSE Ludovika 1ABÉ UNITED</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ABÉ UNITED</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ABÉ UNITED</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ABÉ UNITED</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NLeU5BBqXMqo5qf7TmF/at0osBFKqdppAWD4L6zpV163/5/tdzNbbRv9+ULkdQ2Bqa0ha7Y4ZkrhHfOF/+aUw==" saltValue="xorMbnBPu3GOQmjJmvF6qQ==" spinCount="100000" sheet="1" objects="1" scenarios="1"/>
  <mergeCells count="17">
    <mergeCell ref="O46:R47"/>
    <mergeCell ref="O52:R53"/>
    <mergeCell ref="O41:R41"/>
    <mergeCell ref="O42:O44"/>
    <mergeCell ref="P45:R45"/>
    <mergeCell ref="G54:M54"/>
    <mergeCell ref="P67:R67"/>
    <mergeCell ref="P65:R65"/>
    <mergeCell ref="P58:R58"/>
    <mergeCell ref="P66:R66"/>
    <mergeCell ref="P63:R63"/>
    <mergeCell ref="P64:R64"/>
    <mergeCell ref="P68:R68"/>
    <mergeCell ref="P59:R59"/>
    <mergeCell ref="P60:R60"/>
    <mergeCell ref="P61:R61"/>
    <mergeCell ref="P62:R62"/>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99060</xdr:rowOff>
                  </from>
                  <to>
                    <xdr:col>14</xdr:col>
                    <xdr:colOff>449580</xdr:colOff>
                    <xdr:row>50</xdr:row>
                    <xdr:rowOff>137160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99060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45385</v>
      </c>
      <c r="F41" s="554">
        <v>2</v>
      </c>
      <c r="G41" s="553">
        <f ca="1">ASZ!$AS$105</f>
        <v>3</v>
      </c>
      <c r="H41" s="292"/>
      <c r="I41" s="847"/>
      <c r="J41" s="848"/>
      <c r="K41" s="848"/>
      <c r="L41" s="848"/>
      <c r="M41" s="848"/>
      <c r="N41" s="848"/>
      <c r="O41" s="849" t="str">
        <f>C44</f>
        <v>ABÉ UNITED</v>
      </c>
      <c r="P41" s="848"/>
      <c r="Q41" s="848"/>
      <c r="R41" s="848"/>
      <c r="S41" s="848"/>
      <c r="T41" s="848"/>
      <c r="U41" s="849" t="str">
        <f>C46</f>
        <v>FC HALY</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59"/>
      <c r="F42" s="558"/>
      <c r="H42" s="552"/>
      <c r="I42" s="957"/>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60"/>
      <c r="F43" s="558"/>
      <c r="H43" s="552"/>
      <c r="I43" s="958"/>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6"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7"/>
      <c r="P44" s="839" t="str">
        <f>$C44&amp;U$41</f>
        <v>ABÉ UNITEDFC HALY</v>
      </c>
      <c r="Q44" s="839">
        <f t="shared" ref="Q44:Q61" si="4">IF(ISNA(VLOOKUP(P44,games.a,15,FALSE)),"",VLOOKUP(P44,games.a,15,FALSE))</f>
        <v>45399</v>
      </c>
      <c r="R44" s="840">
        <f t="shared" ref="R44:R61" si="5">IF(ISNA(VLOOKUP(P44,games.a,3,FALSE)),"",VLOOKUP(P44,games.a,3,FALSE))</f>
        <v>5</v>
      </c>
      <c r="S44" s="839" t="str">
        <f t="shared" ref="S44:S61" si="6">IF(VLOOKUP(P44,games.a,2,FALSE),VLOOKUP(P44,games.a,6,FALSE),"")</f>
        <v/>
      </c>
      <c r="T44" s="841" t="str">
        <f t="shared" ref="T44:T61" si="7">IF(VLOOKUP(P44,games.a,2,FALSE),VLOOKUP(P44,games.a,7,FALSE),"")</f>
        <v/>
      </c>
      <c r="U44" s="837" t="str">
        <f>IF(R44="","",IF($F$41=1,IF(T44&lt;&gt;"",CONCATENATE(S44,"–",T44),Q44),IF($F$41=2,CONCATENATE(R44,"."),Q44)))</f>
        <v>5.</v>
      </c>
      <c r="V44" s="839" t="str">
        <f>$C44&amp;AA$41</f>
        <v>ABÉ UNITEDHZSE Ludovika 1</v>
      </c>
      <c r="W44" s="839">
        <f t="shared" ref="W44:W61" si="8">IF(ISNA(VLOOKUP(V44,games.a,15,FALSE)),"",VLOOKUP(V44,games.a,15,FALSE))</f>
        <v>45385</v>
      </c>
      <c r="X44" s="840">
        <f t="shared" ref="X44:X61" si="9">IF(ISNA(VLOOKUP(V44,games.a,3,FALSE)),"",VLOOKUP(V44,games.a,3,FALSE))</f>
        <v>3</v>
      </c>
      <c r="Y44" s="839" t="str">
        <f t="shared" ref="Y44:Y61" si="10">IF(VLOOKUP(V44,games.a,2,FALSE),VLOOKUP(V44,games.a,6,FALSE),"")</f>
        <v/>
      </c>
      <c r="Z44" s="841" t="str">
        <f t="shared" ref="Z44:Z61" si="11">IF(VLOOKUP(V44,games.a,2,FALSE),VLOOKUP(V44,games.a,7,FALSE),"")</f>
        <v/>
      </c>
      <c r="AA44" s="837" t="str">
        <f>IF(X44="","",IF($F$41=1,IF(Z44&lt;&gt;"",CONCATENATE(Y44,"–",Z44),W44),IF($F$41=2,CONCATENATE(X44,"."),W44)))</f>
        <v>3.</v>
      </c>
      <c r="AB44" s="839" t="str">
        <f>$C44&amp;AG$41</f>
        <v>ABÉ UNITEDHZSE Ludovika 2</v>
      </c>
      <c r="AC44" s="839">
        <f t="shared" ref="AC44:AC61" si="12">IF(ISNA(VLOOKUP(AB44,games.a,15,FALSE)),"",VLOOKUP(AB44,games.a,15,FALSE))</f>
        <v>45434</v>
      </c>
      <c r="AD44" s="840">
        <f t="shared" ref="AD44:AD61" si="13">IF(ISNA(VLOOKUP(AB44,games.a,3,FALSE)),"",VLOOKUP(AB44,games.a,3,FALSE))</f>
        <v>9</v>
      </c>
      <c r="AE44" s="839" t="str">
        <f t="shared" ref="AE44:AE61" si="14">IF(VLOOKUP(AB44,games.a,2,FALSE),VLOOKUP(AB44,games.a,6,FALSE),"")</f>
        <v/>
      </c>
      <c r="AF44" s="841" t="str">
        <f t="shared" ref="AF44:AF61" si="15">IF(VLOOKUP(AB44,games.a,2,FALSE),VLOOKUP(AB44,games.a,7,FALSE),"")</f>
        <v/>
      </c>
      <c r="AG44" s="837" t="str">
        <f t="shared" ref="AG44:AG49" si="16">IF(AD44="","",IF($F$41=1,IF(AF44&lt;&gt;"",CONCATENATE(AE44,"–",AF44),AC44),IF($F$41=2,CONCATENATE(AD44,"."),AC44)))</f>
        <v>9.</v>
      </c>
      <c r="AH44" s="839" t="str">
        <f>$C44&amp;AM$41</f>
        <v>ABÉ UNITEDMH BHD</v>
      </c>
      <c r="AI44" s="839">
        <f t="shared" ref="AI44:AI61" si="17">IF(ISNA(VLOOKUP(AH44,games.a,15,FALSE)),"",VLOOKUP(AH44,games.a,15,FALSE))</f>
        <v>45448</v>
      </c>
      <c r="AJ44" s="840">
        <f t="shared" ref="AJ44:AJ61" si="18">IF(ISNA(VLOOKUP(AH44,games.a,3,FALSE)),"",VLOOKUP(AH44,games.a,3,FALSE))</f>
        <v>11</v>
      </c>
      <c r="AK44" s="839" t="str">
        <f t="shared" ref="AK44:AK61" si="19">IF(VLOOKUP(AH44,games.a,2,FALSE),VLOOKUP(AH44,games.a,6,FALSE),"")</f>
        <v/>
      </c>
      <c r="AL44" s="841" t="str">
        <f t="shared" ref="AL44:AL61" si="20">IF(VLOOKUP(AH44,games.a,2,FALSE),VLOOKUP(AH44,games.a,7,FALSE),"")</f>
        <v/>
      </c>
      <c r="AM44" s="837" t="str">
        <f t="shared" ref="AM44:AM51" si="21">IF(AJ44="","",IF($F$41=1,IF(AL44&lt;&gt;"",CONCATENATE(AK44,"–",AL44),AI44),IF($F$41=2,CONCATENATE(AJ44,"."),AI44)))</f>
        <v>11.</v>
      </c>
      <c r="AN44" s="839" t="str">
        <f>$C44&amp;AS$41</f>
        <v>ABÉ UNITEDTurbo</v>
      </c>
      <c r="AO44" s="839">
        <f t="shared" ref="AO44:AO61" si="22">IF(ISNA(VLOOKUP(AN44,games.a,15,FALSE)),"",VLOOKUP(AN44,games.a,15,FALSE))</f>
        <v>45427</v>
      </c>
      <c r="AP44" s="840">
        <f t="shared" ref="AP44:AP61" si="23">IF(ISNA(VLOOKUP(AN44,games.a,3,FALSE)),"",VLOOKUP(AN44,games.a,3,FALSE))</f>
        <v>8</v>
      </c>
      <c r="AQ44" s="839" t="str">
        <f t="shared" ref="AQ44:AQ61" si="24">IF(VLOOKUP(AN44,games.a,2,FALSE),VLOOKUP(AN44,games.a,6,FALSE),"")</f>
        <v/>
      </c>
      <c r="AR44" s="841" t="str">
        <f t="shared" ref="AR44:AR61" si="25">IF(VLOOKUP(AN44,games.a,2,FALSE),VLOOKUP(AN44,games.a,7,FALSE),"")</f>
        <v/>
      </c>
      <c r="AS44" s="837" t="str">
        <f t="shared" ref="AS44:AS53" si="26">IF(AP44="","",IF($F$41=1,IF(AR44&lt;&gt;"",CONCATENATE(AQ44,"–",AR44),AO44),IF($F$41=2,CONCATENATE(AP44,"."),AO44)))</f>
        <v>8.</v>
      </c>
      <c r="AT44" s="839" t="str">
        <f>$C44&amp;AY$41</f>
        <v>ABÉ UNITEDVakana</v>
      </c>
      <c r="AU44" s="839">
        <f t="shared" ref="AU44:AU61" si="27">IF(ISNA(VLOOKUP(AT44,games.a,15,FALSE)),"",VLOOKUP(AT44,games.a,15,FALSE))</f>
        <v>45406</v>
      </c>
      <c r="AV44" s="840">
        <f t="shared" ref="AV44:AV61" si="28">IF(ISNA(VLOOKUP(AT44,games.a,3,FALSE)),"",VLOOKUP(AT44,games.a,3,FALSE))</f>
        <v>6</v>
      </c>
      <c r="AW44" s="839" t="str">
        <f t="shared" ref="AW44:AW61" si="29">IF(VLOOKUP(AT44,games.a,2,FALSE),VLOOKUP(AT44,games.a,6,FALSE),"")</f>
        <v/>
      </c>
      <c r="AX44" s="841" t="str">
        <f t="shared" ref="AX44:AX61" si="30">IF(VLOOKUP(AT44,games.a,2,FALSE),VLOOKUP(AT44,games.a,7,FALSE),"")</f>
        <v/>
      </c>
      <c r="AY44" s="837" t="str">
        <f t="shared" ref="AY44:AY55" si="31">IF(AV44="","",IF($F$41=1,IF(AX44&lt;&gt;"",CONCATENATE(AW44,"–",AX44),AU44),IF($F$41=2,CONCATENATE(AV44,"."),AU44)))</f>
        <v>6.</v>
      </c>
      <c r="AZ44" s="839" t="str">
        <f>$C44&amp;BE$41</f>
        <v>ABÉ UNITEDZrínyigyöngye</v>
      </c>
      <c r="BA44" s="839">
        <f t="shared" ref="BA44:BA61" si="32">IF(ISNA(VLOOKUP(AZ44,games.a,15,FALSE)),"",VLOOKUP(AZ44,games.a,15,FALSE))</f>
        <v>45420</v>
      </c>
      <c r="BB44" s="840">
        <f t="shared" ref="BB44:BB61" si="33">IF(ISNA(VLOOKUP(AZ44,games.a,3,FALSE)),"",VLOOKUP(AZ44,games.a,3,FALSE))</f>
        <v>7</v>
      </c>
      <c r="BC44" s="839" t="str">
        <f t="shared" ref="BC44:BC61" si="34">IF(VLOOKUP(AZ44,games.a,2,FALSE),VLOOKUP(AZ44,games.a,6,FALSE),"")</f>
        <v/>
      </c>
      <c r="BD44" s="841" t="str">
        <f t="shared" ref="BD44:BD61" si="35">IF(VLOOKUP(AZ44,games.a,2,FALSE),VLOOKUP(AZ44,games.a,7,FALSE),"")</f>
        <v/>
      </c>
      <c r="BE44" s="837" t="str">
        <f t="shared" ref="BE44:BE57" si="36">IF(BB44="","",IF($F$41=1,IF(BD44&lt;&gt;"",CONCATENATE(BC44,"–",BD44),BA44),IF($F$41=2,CONCATENATE(BB44,"."),BA44)))</f>
        <v>7.</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6"/>
      <c r="F45" s="558"/>
      <c r="H45" s="552"/>
      <c r="I45" s="836"/>
      <c r="J45" s="842" t="str">
        <f>"ooo"&amp;$C44&amp;O$41</f>
        <v>oooABÉ UNITEDABÉ UNITED</v>
      </c>
      <c r="K45" s="842" t="str">
        <f t="shared" si="0"/>
        <v/>
      </c>
      <c r="L45" s="843" t="str">
        <f t="shared" si="1"/>
        <v/>
      </c>
      <c r="M45" s="842" t="e">
        <f t="shared" si="2"/>
        <v>#N/A</v>
      </c>
      <c r="N45" s="844" t="e">
        <f t="shared" si="3"/>
        <v>#N/A</v>
      </c>
      <c r="O45" s="958"/>
      <c r="P45" s="842" t="str">
        <f>"ooo"&amp;$C44&amp;U$41</f>
        <v>oooABÉ UNITEDFC HALY</v>
      </c>
      <c r="Q45" s="842">
        <f t="shared" si="4"/>
        <v>45574</v>
      </c>
      <c r="R45" s="843">
        <f t="shared" si="5"/>
        <v>19</v>
      </c>
      <c r="S45" s="842" t="str">
        <f t="shared" si="6"/>
        <v/>
      </c>
      <c r="T45" s="844" t="str">
        <f t="shared" si="7"/>
        <v/>
      </c>
      <c r="U45" s="836" t="str">
        <f>IF(R45="","",IF($F$41=1,IF(T45&lt;&gt;"",CONCATENATE(S45,"–",T45),Q45),IF($F$41=2,CONCATENATE(R45,"."),Q45)))</f>
        <v>19.</v>
      </c>
      <c r="V45" s="842" t="str">
        <f>"ooo"&amp;$C44&amp;AA$41</f>
        <v>oooABÉ UNITEDHZSE Ludovika 1</v>
      </c>
      <c r="W45" s="842">
        <f t="shared" si="8"/>
        <v>45560</v>
      </c>
      <c r="X45" s="843">
        <f t="shared" si="9"/>
        <v>17</v>
      </c>
      <c r="Y45" s="842" t="str">
        <f t="shared" si="10"/>
        <v/>
      </c>
      <c r="Z45" s="844" t="str">
        <f t="shared" si="11"/>
        <v/>
      </c>
      <c r="AA45" s="836" t="str">
        <f>IF(X45="","",IF($F$41=1,IF(Z45&lt;&gt;"",CONCATENATE(Y45,"–",Z45),W45),IF($F$41=2,CONCATENATE(X45,"."),W45)))</f>
        <v>17.</v>
      </c>
      <c r="AB45" s="842" t="str">
        <f>"ooo"&amp;$C44&amp;AG$41</f>
        <v>oooABÉ UNITEDHZSE Ludovika 2</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45581</v>
      </c>
      <c r="AV45" s="843">
        <f t="shared" si="28"/>
        <v>20</v>
      </c>
      <c r="AW45" s="842" t="str">
        <f t="shared" si="29"/>
        <v/>
      </c>
      <c r="AX45" s="844" t="str">
        <f t="shared" si="30"/>
        <v/>
      </c>
      <c r="AY45" s="836" t="str">
        <f t="shared" si="31"/>
        <v>20.</v>
      </c>
      <c r="AZ45" s="842" t="str">
        <f>"ooo"&amp;$C44&amp;BE$41</f>
        <v>oooABÉ UNITEDZrínyigyöngye</v>
      </c>
      <c r="BA45" s="842">
        <f t="shared" si="32"/>
        <v>45595</v>
      </c>
      <c r="BB45" s="843">
        <f t="shared" si="33"/>
        <v>21</v>
      </c>
      <c r="BC45" s="842" t="str">
        <f t="shared" si="34"/>
        <v/>
      </c>
      <c r="BD45" s="844" t="str">
        <f t="shared" si="35"/>
        <v/>
      </c>
      <c r="BE45" s="836" t="str">
        <f t="shared" si="36"/>
        <v>21.</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6" t="str">
        <f>IF(Adatok!A2="","–",Adatok!A2)</f>
        <v>FC HALY</v>
      </c>
      <c r="F46" s="558"/>
      <c r="H46" s="552"/>
      <c r="I46" s="837"/>
      <c r="J46" s="839" t="str">
        <f>$C46&amp;O$41</f>
        <v>FC HALYABÉ UNITED</v>
      </c>
      <c r="K46" s="839">
        <f t="shared" si="0"/>
        <v>45455</v>
      </c>
      <c r="L46" s="840">
        <f t="shared" si="1"/>
        <v>12</v>
      </c>
      <c r="M46" s="839" t="str">
        <f t="shared" si="2"/>
        <v/>
      </c>
      <c r="N46" s="841" t="str">
        <f t="shared" si="3"/>
        <v/>
      </c>
      <c r="O46" s="837" t="str">
        <f t="shared" ref="O46:O61" si="37">IF(L46="","",IF($F$41=1,IF(N46&lt;&gt;"",CONCATENATE(M46,"–",N46),K46),IF($F$41=2,CONCATENATE(L46,"."),K46)))</f>
        <v>12.</v>
      </c>
      <c r="P46" s="839" t="str">
        <f>$C46&amp;U$41</f>
        <v>FC HALYFC HALY</v>
      </c>
      <c r="Q46" s="839" t="str">
        <f t="shared" si="4"/>
        <v/>
      </c>
      <c r="R46" s="840" t="str">
        <f t="shared" si="5"/>
        <v/>
      </c>
      <c r="S46" s="839" t="e">
        <f t="shared" si="6"/>
        <v>#N/A</v>
      </c>
      <c r="T46" s="841" t="e">
        <f t="shared" si="7"/>
        <v>#N/A</v>
      </c>
      <c r="U46" s="957"/>
      <c r="V46" s="839" t="str">
        <f>$C46&amp;AA$41</f>
        <v>FC HALYHZSE Ludovika 1</v>
      </c>
      <c r="W46" s="839">
        <f t="shared" si="8"/>
        <v>45392</v>
      </c>
      <c r="X46" s="840">
        <f t="shared" si="9"/>
        <v>4</v>
      </c>
      <c r="Y46" s="839" t="str">
        <f t="shared" si="10"/>
        <v/>
      </c>
      <c r="Z46" s="841" t="str">
        <f t="shared" si="11"/>
        <v/>
      </c>
      <c r="AA46" s="837" t="str">
        <f>IF(X46="","",IF($F$41=1,IF(Z46&lt;&gt;"",CONCATENATE(Y46,"–",Z46),W46),IF($F$41=2,CONCATENATE(X46,"."),W46)))</f>
        <v>4.</v>
      </c>
      <c r="AB46" s="839" t="str">
        <f>$C46&amp;AG$41</f>
        <v>FC HALYHZSE Ludovika 2</v>
      </c>
      <c r="AC46" s="839">
        <f t="shared" si="12"/>
        <v>45539</v>
      </c>
      <c r="AD46" s="840">
        <f t="shared" si="13"/>
        <v>14</v>
      </c>
      <c r="AE46" s="839" t="str">
        <f t="shared" si="14"/>
        <v/>
      </c>
      <c r="AF46" s="841" t="str">
        <f t="shared" si="15"/>
        <v/>
      </c>
      <c r="AG46" s="837" t="str">
        <f t="shared" si="16"/>
        <v>14.</v>
      </c>
      <c r="AH46" s="839" t="str">
        <f>$C46&amp;AM$41</f>
        <v>FC HALYMH BHD</v>
      </c>
      <c r="AI46" s="839">
        <f t="shared" si="17"/>
        <v>45441</v>
      </c>
      <c r="AJ46" s="840">
        <f t="shared" si="18"/>
        <v>10</v>
      </c>
      <c r="AK46" s="839" t="str">
        <f t="shared" si="19"/>
        <v/>
      </c>
      <c r="AL46" s="841" t="str">
        <f t="shared" si="20"/>
        <v/>
      </c>
      <c r="AM46" s="837" t="str">
        <f t="shared" si="21"/>
        <v>10.</v>
      </c>
      <c r="AN46" s="839" t="str">
        <f>$C46&amp;AS$41</f>
        <v>FC HALYTurbo</v>
      </c>
      <c r="AO46" s="839">
        <f t="shared" si="22"/>
        <v>45406</v>
      </c>
      <c r="AP46" s="840">
        <f t="shared" si="23"/>
        <v>6</v>
      </c>
      <c r="AQ46" s="839" t="str">
        <f t="shared" si="24"/>
        <v/>
      </c>
      <c r="AR46" s="841" t="str">
        <f t="shared" si="25"/>
        <v/>
      </c>
      <c r="AS46" s="837" t="str">
        <f t="shared" si="26"/>
        <v>6.</v>
      </c>
      <c r="AT46" s="839" t="str">
        <f>$C46&amp;AY$41</f>
        <v>FC HALYVakana</v>
      </c>
      <c r="AU46" s="839">
        <f t="shared" si="27"/>
        <v>45371</v>
      </c>
      <c r="AV46" s="840">
        <f t="shared" si="28"/>
        <v>1</v>
      </c>
      <c r="AW46" s="839">
        <f t="shared" si="29"/>
        <v>1</v>
      </c>
      <c r="AX46" s="841">
        <f t="shared" si="30"/>
        <v>4</v>
      </c>
      <c r="AY46" s="837" t="str">
        <f t="shared" si="31"/>
        <v>1.</v>
      </c>
      <c r="AZ46" s="839" t="str">
        <f>$C46&amp;BE$41</f>
        <v>FC HALYZrínyigyöngye</v>
      </c>
      <c r="BA46" s="839">
        <f t="shared" si="32"/>
        <v>45378</v>
      </c>
      <c r="BB46" s="840">
        <f t="shared" si="33"/>
        <v>2</v>
      </c>
      <c r="BC46" s="839">
        <f t="shared" si="34"/>
        <v>2</v>
      </c>
      <c r="BD46" s="841">
        <f t="shared" si="35"/>
        <v>6</v>
      </c>
      <c r="BE46" s="837" t="str">
        <f t="shared" si="36"/>
        <v>2.</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6"/>
      <c r="F47" s="558"/>
      <c r="H47" s="552"/>
      <c r="I47" s="836"/>
      <c r="J47" s="842" t="str">
        <f>"ooo"&amp;$C46&amp;O$41</f>
        <v>oooFC HALYABÉ UNITED</v>
      </c>
      <c r="K47" s="842" t="str">
        <f t="shared" si="0"/>
        <v/>
      </c>
      <c r="L47" s="843" t="str">
        <f t="shared" si="1"/>
        <v/>
      </c>
      <c r="M47" s="842" t="e">
        <f t="shared" si="2"/>
        <v>#N/A</v>
      </c>
      <c r="N47" s="844" t="e">
        <f t="shared" si="3"/>
        <v>#N/A</v>
      </c>
      <c r="O47" s="836" t="str">
        <f t="shared" si="37"/>
        <v/>
      </c>
      <c r="P47" s="842" t="str">
        <f>"ooo"&amp;$C46&amp;U$41</f>
        <v>oooFC HALYFC HALY</v>
      </c>
      <c r="Q47" s="842" t="str">
        <f t="shared" si="4"/>
        <v/>
      </c>
      <c r="R47" s="843" t="str">
        <f t="shared" si="5"/>
        <v/>
      </c>
      <c r="S47" s="842" t="e">
        <f t="shared" si="6"/>
        <v>#N/A</v>
      </c>
      <c r="T47" s="844" t="e">
        <f t="shared" si="7"/>
        <v>#N/A</v>
      </c>
      <c r="U47" s="958"/>
      <c r="V47" s="842" t="str">
        <f>"ooo"&amp;$C46&amp;AA$41</f>
        <v>oooFC HALYHZSE Ludovika 1</v>
      </c>
      <c r="W47" s="842">
        <f t="shared" si="8"/>
        <v>45567</v>
      </c>
      <c r="X47" s="843">
        <f t="shared" si="9"/>
        <v>18</v>
      </c>
      <c r="Y47" s="842" t="str">
        <f t="shared" si="10"/>
        <v/>
      </c>
      <c r="Z47" s="844" t="str">
        <f t="shared" si="11"/>
        <v/>
      </c>
      <c r="AA47" s="836" t="str">
        <f>IF(X47="","",IF($F$41=1,IF(Z47&lt;&gt;"",CONCATENATE(Y47,"–",Z47),W47),IF($F$41=2,CONCATENATE(X47,"."),W47)))</f>
        <v>18.</v>
      </c>
      <c r="AB47" s="842" t="str">
        <f>"ooo"&amp;$C46&amp;AG$41</f>
        <v>oooFC HALYHZSE Ludovika 2</v>
      </c>
      <c r="AC47" s="842" t="str">
        <f t="shared" si="12"/>
        <v/>
      </c>
      <c r="AD47" s="843" t="str">
        <f t="shared" si="13"/>
        <v/>
      </c>
      <c r="AE47" s="842" t="e">
        <f t="shared" si="14"/>
        <v>#N/A</v>
      </c>
      <c r="AF47" s="844" t="e">
        <f t="shared" si="15"/>
        <v>#N/A</v>
      </c>
      <c r="AG47" s="836" t="str">
        <f t="shared" si="16"/>
        <v/>
      </c>
      <c r="AH47" s="842" t="str">
        <f>"ooo"&amp;$C46&amp;AM$41</f>
        <v>oooFC HALYMH BHD</v>
      </c>
      <c r="AI47" s="842" t="str">
        <f t="shared" si="17"/>
        <v/>
      </c>
      <c r="AJ47" s="843" t="str">
        <f t="shared" si="18"/>
        <v/>
      </c>
      <c r="AK47" s="842" t="e">
        <f t="shared" si="19"/>
        <v>#N/A</v>
      </c>
      <c r="AL47" s="844" t="e">
        <f t="shared" si="20"/>
        <v>#N/A</v>
      </c>
      <c r="AM47" s="836" t="str">
        <f t="shared" si="21"/>
        <v/>
      </c>
      <c r="AN47" s="842" t="str">
        <f>"ooo"&amp;$C46&amp;AS$41</f>
        <v>oooFC HALYTurbo</v>
      </c>
      <c r="AO47" s="842">
        <f t="shared" si="22"/>
        <v>45581</v>
      </c>
      <c r="AP47" s="843">
        <f t="shared" si="23"/>
        <v>20</v>
      </c>
      <c r="AQ47" s="842" t="str">
        <f t="shared" si="24"/>
        <v/>
      </c>
      <c r="AR47" s="844" t="str">
        <f t="shared" si="25"/>
        <v/>
      </c>
      <c r="AS47" s="836" t="str">
        <f t="shared" si="26"/>
        <v>20.</v>
      </c>
      <c r="AT47" s="842" t="str">
        <f>"ooo"&amp;$C46&amp;AY$41</f>
        <v>oooFC HALYVakana</v>
      </c>
      <c r="AU47" s="842">
        <f t="shared" si="27"/>
        <v>45546</v>
      </c>
      <c r="AV47" s="843">
        <f t="shared" si="28"/>
        <v>15</v>
      </c>
      <c r="AW47" s="842" t="str">
        <f t="shared" si="29"/>
        <v/>
      </c>
      <c r="AX47" s="844" t="str">
        <f t="shared" si="30"/>
        <v/>
      </c>
      <c r="AY47" s="836" t="str">
        <f t="shared" si="31"/>
        <v>15.</v>
      </c>
      <c r="AZ47" s="842" t="str">
        <f>"ooo"&amp;$C46&amp;BE$41</f>
        <v>oooFC HALYZrínyigyöngye</v>
      </c>
      <c r="BA47" s="842">
        <f t="shared" si="32"/>
        <v>45553</v>
      </c>
      <c r="BB47" s="843">
        <f t="shared" si="33"/>
        <v>16</v>
      </c>
      <c r="BC47" s="842" t="str">
        <f t="shared" si="34"/>
        <v/>
      </c>
      <c r="BD47" s="844" t="str">
        <f t="shared" si="35"/>
        <v/>
      </c>
      <c r="BE47" s="836" t="str">
        <f t="shared" si="36"/>
        <v>16.</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6" t="str">
        <f>IF(Adatok!A3="","–",Adatok!A3)</f>
        <v>HZSE Ludovika 1</v>
      </c>
      <c r="F48" s="558"/>
      <c r="H48" s="552"/>
      <c r="I48" s="837"/>
      <c r="J48" s="839" t="str">
        <f>$C48&amp;O$41</f>
        <v>HZSE Ludovika 1ABÉ UNITED</v>
      </c>
      <c r="K48" s="839">
        <f t="shared" si="0"/>
        <v>45441</v>
      </c>
      <c r="L48" s="840">
        <f t="shared" si="1"/>
        <v>10</v>
      </c>
      <c r="M48" s="839" t="str">
        <f t="shared" si="2"/>
        <v/>
      </c>
      <c r="N48" s="841" t="str">
        <f t="shared" si="3"/>
        <v/>
      </c>
      <c r="O48" s="837" t="str">
        <f t="shared" si="37"/>
        <v>10.</v>
      </c>
      <c r="P48" s="839" t="str">
        <f>$C48&amp;U$41</f>
        <v>HZSE Ludovika 1FC HALY</v>
      </c>
      <c r="Q48" s="839">
        <f t="shared" si="4"/>
        <v>45448</v>
      </c>
      <c r="R48" s="840">
        <f t="shared" si="5"/>
        <v>11</v>
      </c>
      <c r="S48" s="839" t="str">
        <f t="shared" si="6"/>
        <v/>
      </c>
      <c r="T48" s="841" t="str">
        <f t="shared" si="7"/>
        <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7"/>
      <c r="AB48" s="839" t="str">
        <f>$C48&amp;AG$41</f>
        <v>HZSE Ludovika 1HZSE Ludovika 2</v>
      </c>
      <c r="AC48" s="839">
        <f t="shared" si="12"/>
        <v>45371</v>
      </c>
      <c r="AD48" s="840">
        <f t="shared" si="13"/>
        <v>1</v>
      </c>
      <c r="AE48" s="839">
        <f t="shared" si="14"/>
        <v>3</v>
      </c>
      <c r="AF48" s="841">
        <f t="shared" si="15"/>
        <v>3</v>
      </c>
      <c r="AG48" s="837" t="str">
        <f t="shared" si="16"/>
        <v>1.</v>
      </c>
      <c r="AH48" s="839" t="str">
        <f>$C48&amp;AM$41</f>
        <v>HZSE Ludovika 1MH BHD</v>
      </c>
      <c r="AI48" s="839">
        <f t="shared" si="17"/>
        <v>45420</v>
      </c>
      <c r="AJ48" s="840">
        <f t="shared" si="18"/>
        <v>7</v>
      </c>
      <c r="AK48" s="839" t="str">
        <f t="shared" si="19"/>
        <v/>
      </c>
      <c r="AL48" s="841" t="str">
        <f t="shared" si="20"/>
        <v/>
      </c>
      <c r="AM48" s="837" t="str">
        <f t="shared" si="21"/>
        <v>7.</v>
      </c>
      <c r="AN48" s="839" t="str">
        <f>$C48&amp;AS$41</f>
        <v>HZSE Ludovika 1Turbo</v>
      </c>
      <c r="AO48" s="839">
        <f t="shared" si="22"/>
        <v>45378</v>
      </c>
      <c r="AP48" s="840">
        <f t="shared" si="23"/>
        <v>2</v>
      </c>
      <c r="AQ48" s="839">
        <f t="shared" si="24"/>
        <v>1</v>
      </c>
      <c r="AR48" s="841">
        <f t="shared" si="25"/>
        <v>0</v>
      </c>
      <c r="AS48" s="837" t="str">
        <f t="shared" si="26"/>
        <v>2.</v>
      </c>
      <c r="AT48" s="839" t="str">
        <f>$C48&amp;AY$41</f>
        <v>HZSE Ludovika 1Vakana</v>
      </c>
      <c r="AU48" s="839">
        <f t="shared" si="27"/>
        <v>45399</v>
      </c>
      <c r="AV48" s="840">
        <f t="shared" si="28"/>
        <v>5</v>
      </c>
      <c r="AW48" s="839" t="str">
        <f t="shared" si="29"/>
        <v/>
      </c>
      <c r="AX48" s="841" t="str">
        <f t="shared" si="30"/>
        <v/>
      </c>
      <c r="AY48" s="837" t="str">
        <f t="shared" si="31"/>
        <v>5.</v>
      </c>
      <c r="AZ48" s="839" t="str">
        <f>$C48&amp;BE$41</f>
        <v>HZSE Ludovika 1Zrínyigyöngye</v>
      </c>
      <c r="BA48" s="839">
        <f t="shared" si="32"/>
        <v>45462</v>
      </c>
      <c r="BB48" s="840">
        <f t="shared" si="33"/>
        <v>13</v>
      </c>
      <c r="BC48" s="839" t="str">
        <f t="shared" si="34"/>
        <v/>
      </c>
      <c r="BD48" s="841" t="str">
        <f t="shared" si="35"/>
        <v/>
      </c>
      <c r="BE48" s="837" t="str">
        <f t="shared" si="36"/>
        <v>13.</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6"/>
      <c r="F49" s="558"/>
      <c r="H49" s="552"/>
      <c r="I49" s="836"/>
      <c r="J49" s="842" t="str">
        <f>"ooo"&amp;$C48&amp;O$41</f>
        <v>oooHZSE Ludovika 1ABÉ UNITED</v>
      </c>
      <c r="K49" s="842" t="str">
        <f t="shared" si="0"/>
        <v/>
      </c>
      <c r="L49" s="843" t="str">
        <f t="shared" si="1"/>
        <v/>
      </c>
      <c r="M49" s="842" t="e">
        <f t="shared" si="2"/>
        <v>#N/A</v>
      </c>
      <c r="N49" s="844" t="e">
        <f t="shared" si="3"/>
        <v>#N/A</v>
      </c>
      <c r="O49" s="836" t="str">
        <f t="shared" si="37"/>
        <v/>
      </c>
      <c r="P49" s="842" t="str">
        <f>"ooo"&amp;$C48&amp;U$41</f>
        <v>oooHZSE Ludovika 1FC HALY</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58"/>
      <c r="AB49" s="842" t="str">
        <f>"ooo"&amp;$C48&amp;AG$41</f>
        <v>oooHZSE Ludovika 1HZSE Ludovika 2</v>
      </c>
      <c r="AC49" s="842">
        <f t="shared" si="12"/>
        <v>45546</v>
      </c>
      <c r="AD49" s="843">
        <f t="shared" si="13"/>
        <v>15</v>
      </c>
      <c r="AE49" s="842" t="str">
        <f t="shared" si="14"/>
        <v/>
      </c>
      <c r="AF49" s="844" t="str">
        <f t="shared" si="15"/>
        <v/>
      </c>
      <c r="AG49" s="836" t="str">
        <f t="shared" si="16"/>
        <v>15.</v>
      </c>
      <c r="AH49" s="842" t="str">
        <f>"ooo"&amp;$C48&amp;AM$41</f>
        <v>oooHZSE Ludovika 1MH BHD</v>
      </c>
      <c r="AI49" s="842">
        <f t="shared" si="17"/>
        <v>45595</v>
      </c>
      <c r="AJ49" s="843">
        <f t="shared" si="18"/>
        <v>21</v>
      </c>
      <c r="AK49" s="842" t="str">
        <f t="shared" si="19"/>
        <v/>
      </c>
      <c r="AL49" s="844" t="str">
        <f t="shared" si="20"/>
        <v/>
      </c>
      <c r="AM49" s="836" t="str">
        <f t="shared" si="21"/>
        <v>21.</v>
      </c>
      <c r="AN49" s="842" t="str">
        <f>"ooo"&amp;$C48&amp;AS$41</f>
        <v>oooHZSE Ludovika 1Turbo</v>
      </c>
      <c r="AO49" s="842">
        <f t="shared" si="22"/>
        <v>45553</v>
      </c>
      <c r="AP49" s="843">
        <f t="shared" si="23"/>
        <v>16</v>
      </c>
      <c r="AQ49" s="842" t="str">
        <f t="shared" si="24"/>
        <v/>
      </c>
      <c r="AR49" s="844" t="str">
        <f t="shared" si="25"/>
        <v/>
      </c>
      <c r="AS49" s="836" t="str">
        <f t="shared" si="26"/>
        <v>16.</v>
      </c>
      <c r="AT49" s="842" t="str">
        <f>"ooo"&amp;$C48&amp;AY$41</f>
        <v>oooHZSE Ludovika 1Vakana</v>
      </c>
      <c r="AU49" s="842">
        <f t="shared" si="27"/>
        <v>45574</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6" t="str">
        <f>IF(Adatok!A4="","–",Adatok!A4)</f>
        <v>HZSE Ludovika 2</v>
      </c>
      <c r="F50" s="558"/>
      <c r="H50" s="552"/>
      <c r="I50" s="837"/>
      <c r="J50" s="839" t="str">
        <f>$C50&amp;O$41</f>
        <v>HZSE Ludovika 2ABÉ UNITED</v>
      </c>
      <c r="K50" s="839">
        <f t="shared" si="0"/>
        <v>45378</v>
      </c>
      <c r="L50" s="840">
        <f t="shared" si="1"/>
        <v>2</v>
      </c>
      <c r="M50" s="839">
        <f t="shared" si="2"/>
        <v>9</v>
      </c>
      <c r="N50" s="841">
        <f t="shared" si="3"/>
        <v>1</v>
      </c>
      <c r="O50" s="837" t="str">
        <f t="shared" si="37"/>
        <v>2.</v>
      </c>
      <c r="P50" s="839" t="str">
        <f>$C50&amp;U$41</f>
        <v>HZSE Ludovika 2FC HALY</v>
      </c>
      <c r="Q50" s="839">
        <f t="shared" si="4"/>
        <v>45420</v>
      </c>
      <c r="R50" s="840">
        <f t="shared" si="5"/>
        <v>7</v>
      </c>
      <c r="S50" s="839" t="str">
        <f t="shared" si="6"/>
        <v/>
      </c>
      <c r="T50" s="841" t="str">
        <f t="shared" si="7"/>
        <v/>
      </c>
      <c r="U50" s="837" t="str">
        <f t="shared" si="38"/>
        <v>7.</v>
      </c>
      <c r="V50" s="839" t="str">
        <f>$C50&amp;AA$41</f>
        <v>HZSE Ludovika 2HZSE Ludovika 1</v>
      </c>
      <c r="W50" s="839">
        <f t="shared" si="8"/>
        <v>45427</v>
      </c>
      <c r="X50" s="840">
        <f t="shared" si="9"/>
        <v>8</v>
      </c>
      <c r="Y50" s="839" t="str">
        <f t="shared" si="10"/>
        <v/>
      </c>
      <c r="Z50" s="841" t="str">
        <f t="shared" si="11"/>
        <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7"/>
      <c r="AH50" s="839" t="str">
        <f>$C50&amp;AM$41</f>
        <v>HZSE Ludovika 2MH BHD</v>
      </c>
      <c r="AI50" s="839">
        <f t="shared" si="17"/>
        <v>45462</v>
      </c>
      <c r="AJ50" s="840">
        <f t="shared" si="18"/>
        <v>13</v>
      </c>
      <c r="AK50" s="839" t="str">
        <f t="shared" si="19"/>
        <v/>
      </c>
      <c r="AL50" s="841" t="str">
        <f t="shared" si="20"/>
        <v/>
      </c>
      <c r="AM50" s="837" t="str">
        <f t="shared" si="21"/>
        <v>13.</v>
      </c>
      <c r="AN50" s="839" t="str">
        <f>$C50&amp;AS$41</f>
        <v>HZSE Ludovika 2Turbo</v>
      </c>
      <c r="AO50" s="839">
        <f t="shared" si="22"/>
        <v>45441</v>
      </c>
      <c r="AP50" s="840">
        <f t="shared" si="23"/>
        <v>10</v>
      </c>
      <c r="AQ50" s="839" t="str">
        <f t="shared" si="24"/>
        <v/>
      </c>
      <c r="AR50" s="841" t="str">
        <f t="shared" si="25"/>
        <v/>
      </c>
      <c r="AS50" s="837" t="str">
        <f t="shared" si="26"/>
        <v>10.</v>
      </c>
      <c r="AT50" s="839" t="str">
        <f>$C50&amp;AY$41</f>
        <v>HZSE Ludovika 2Vakana</v>
      </c>
      <c r="AU50" s="839">
        <f t="shared" si="27"/>
        <v>45448</v>
      </c>
      <c r="AV50" s="840">
        <f t="shared" si="28"/>
        <v>11</v>
      </c>
      <c r="AW50" s="839" t="str">
        <f t="shared" si="29"/>
        <v/>
      </c>
      <c r="AX50" s="841" t="str">
        <f t="shared" si="30"/>
        <v/>
      </c>
      <c r="AY50" s="837" t="str">
        <f t="shared" si="31"/>
        <v>11.</v>
      </c>
      <c r="AZ50" s="839" t="str">
        <f>$C50&amp;BE$41</f>
        <v>HZSE Ludovika 2Zrínyigyöngye</v>
      </c>
      <c r="BA50" s="839">
        <f t="shared" si="32"/>
        <v>45399</v>
      </c>
      <c r="BB50" s="840">
        <f t="shared" si="33"/>
        <v>5</v>
      </c>
      <c r="BC50" s="839" t="str">
        <f t="shared" si="34"/>
        <v/>
      </c>
      <c r="BD50" s="841" t="str">
        <f t="shared" si="35"/>
        <v/>
      </c>
      <c r="BE50" s="837" t="str">
        <f t="shared" si="36"/>
        <v>5.</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6"/>
      <c r="F51" s="558"/>
      <c r="H51" s="552"/>
      <c r="I51" s="836"/>
      <c r="J51" s="842" t="str">
        <f>"ooo"&amp;$C50&amp;O$41</f>
        <v>oooHZSE Ludovika 2ABÉ UNITED</v>
      </c>
      <c r="K51" s="842">
        <f t="shared" si="0"/>
        <v>45553</v>
      </c>
      <c r="L51" s="843">
        <f t="shared" si="1"/>
        <v>16</v>
      </c>
      <c r="M51" s="842" t="str">
        <f t="shared" si="2"/>
        <v/>
      </c>
      <c r="N51" s="844" t="str">
        <f t="shared" si="3"/>
        <v/>
      </c>
      <c r="O51" s="836" t="str">
        <f t="shared" si="37"/>
        <v>16.</v>
      </c>
      <c r="P51" s="842" t="str">
        <f>"ooo"&amp;$C50&amp;U$41</f>
        <v>oooHZSE Ludovika 2FC HALY</v>
      </c>
      <c r="Q51" s="842">
        <f t="shared" si="4"/>
        <v>45595</v>
      </c>
      <c r="R51" s="843">
        <f t="shared" si="5"/>
        <v>21</v>
      </c>
      <c r="S51" s="842" t="str">
        <f t="shared" si="6"/>
        <v/>
      </c>
      <c r="T51" s="844" t="str">
        <f t="shared" si="7"/>
        <v/>
      </c>
      <c r="U51" s="836" t="str">
        <f t="shared" si="38"/>
        <v>21.</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58"/>
      <c r="AH51" s="842" t="str">
        <f>"ooo"&amp;$C50&amp;AM$41</f>
        <v>oooHZSE Ludovika 2MH BHD</v>
      </c>
      <c r="AI51" s="842" t="str">
        <f t="shared" si="17"/>
        <v/>
      </c>
      <c r="AJ51" s="843" t="str">
        <f t="shared" si="18"/>
        <v/>
      </c>
      <c r="AK51" s="842" t="e">
        <f t="shared" si="19"/>
        <v>#N/A</v>
      </c>
      <c r="AL51" s="844" t="e">
        <f t="shared" si="20"/>
        <v>#N/A</v>
      </c>
      <c r="AM51" s="836" t="str">
        <f t="shared" si="21"/>
        <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45574</v>
      </c>
      <c r="BB51" s="843">
        <f t="shared" si="33"/>
        <v>19</v>
      </c>
      <c r="BC51" s="842" t="str">
        <f t="shared" si="34"/>
        <v/>
      </c>
      <c r="BD51" s="844" t="str">
        <f t="shared" si="35"/>
        <v/>
      </c>
      <c r="BE51" s="836" t="str">
        <f t="shared" si="36"/>
        <v>19.</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6" t="str">
        <f>IF(Adatok!A5="","–",Adatok!A5)</f>
        <v>MH BHD</v>
      </c>
      <c r="F52" s="558"/>
      <c r="H52" s="552"/>
      <c r="I52" s="837"/>
      <c r="J52" s="839" t="str">
        <f>$C52&amp;O$41</f>
        <v>MH BHDABÉ UNITED</v>
      </c>
      <c r="K52" s="839">
        <f t="shared" si="0"/>
        <v>45392</v>
      </c>
      <c r="L52" s="840">
        <f t="shared" si="1"/>
        <v>4</v>
      </c>
      <c r="M52" s="839" t="str">
        <f t="shared" si="2"/>
        <v/>
      </c>
      <c r="N52" s="841" t="str">
        <f t="shared" si="3"/>
        <v/>
      </c>
      <c r="O52" s="837" t="str">
        <f t="shared" si="37"/>
        <v>4.</v>
      </c>
      <c r="P52" s="839" t="str">
        <f>$C52&amp;U$41</f>
        <v>MH BHDFC HALY</v>
      </c>
      <c r="Q52" s="839">
        <f t="shared" si="4"/>
        <v>45385</v>
      </c>
      <c r="R52" s="840">
        <f t="shared" si="5"/>
        <v>3</v>
      </c>
      <c r="S52" s="839" t="str">
        <f t="shared" si="6"/>
        <v/>
      </c>
      <c r="T52" s="841" t="str">
        <f t="shared" si="7"/>
        <v/>
      </c>
      <c r="U52" s="837" t="str">
        <f t="shared" si="38"/>
        <v>3.</v>
      </c>
      <c r="V52" s="839" t="str">
        <f>$C52&amp;AA$41</f>
        <v>MH BHDHZSE Ludovika 1</v>
      </c>
      <c r="W52" s="839">
        <f t="shared" si="8"/>
        <v>45539</v>
      </c>
      <c r="X52" s="840">
        <f t="shared" si="9"/>
        <v>14</v>
      </c>
      <c r="Y52" s="839" t="str">
        <f t="shared" si="10"/>
        <v/>
      </c>
      <c r="Z52" s="841" t="str">
        <f t="shared" si="11"/>
        <v/>
      </c>
      <c r="AA52" s="837" t="str">
        <f t="shared" si="39"/>
        <v>14.</v>
      </c>
      <c r="AB52" s="839" t="str">
        <f>$C52&amp;AG$41</f>
        <v>MH BHDHZSE Ludovika 2</v>
      </c>
      <c r="AC52" s="839">
        <f t="shared" si="12"/>
        <v>45406</v>
      </c>
      <c r="AD52" s="840">
        <f t="shared" si="13"/>
        <v>6</v>
      </c>
      <c r="AE52" s="839" t="str">
        <f t="shared" si="14"/>
        <v/>
      </c>
      <c r="AF52" s="841" t="str">
        <f t="shared" si="15"/>
        <v/>
      </c>
      <c r="AG52" s="837" t="str">
        <f t="shared" ref="AG52:AG61" si="40">IF(AD52="","",IF($F$41=1,IF(AF52&lt;&gt;"",CONCATENATE(AE52,"–",AF52),AC52),IF($F$41=2,CONCATENATE(AD52,"."),AC52)))</f>
        <v>6.</v>
      </c>
      <c r="AH52" s="839" t="str">
        <f>$C52&amp;AM$41</f>
        <v>MH BHDMH BHD</v>
      </c>
      <c r="AI52" s="839" t="str">
        <f t="shared" si="17"/>
        <v/>
      </c>
      <c r="AJ52" s="840" t="str">
        <f t="shared" si="18"/>
        <v/>
      </c>
      <c r="AK52" s="839" t="e">
        <f t="shared" si="19"/>
        <v>#N/A</v>
      </c>
      <c r="AL52" s="841" t="e">
        <f t="shared" si="20"/>
        <v>#N/A</v>
      </c>
      <c r="AM52" s="957"/>
      <c r="AN52" s="839" t="str">
        <f>$C52&amp;AS$41</f>
        <v>MH BHDTurbo</v>
      </c>
      <c r="AO52" s="839">
        <f t="shared" si="22"/>
        <v>45455</v>
      </c>
      <c r="AP52" s="840">
        <f t="shared" si="23"/>
        <v>12</v>
      </c>
      <c r="AQ52" s="839" t="str">
        <f t="shared" si="24"/>
        <v/>
      </c>
      <c r="AR52" s="841" t="str">
        <f t="shared" si="25"/>
        <v/>
      </c>
      <c r="AS52" s="837" t="str">
        <f t="shared" si="26"/>
        <v>12.</v>
      </c>
      <c r="AT52" s="839" t="str">
        <f>$C52&amp;AY$41</f>
        <v>MH BHDVakana</v>
      </c>
      <c r="AU52" s="839">
        <f t="shared" si="27"/>
        <v>45434</v>
      </c>
      <c r="AV52" s="840">
        <f t="shared" si="28"/>
        <v>9</v>
      </c>
      <c r="AW52" s="839" t="str">
        <f t="shared" si="29"/>
        <v/>
      </c>
      <c r="AX52" s="841" t="str">
        <f t="shared" si="30"/>
        <v/>
      </c>
      <c r="AY52" s="837" t="str">
        <f t="shared" si="31"/>
        <v>9.</v>
      </c>
      <c r="AZ52" s="839" t="str">
        <f>$C52&amp;BE$41</f>
        <v>MH BHDZrínyigyöngye</v>
      </c>
      <c r="BA52" s="839">
        <f t="shared" si="32"/>
        <v>45427</v>
      </c>
      <c r="BB52" s="840">
        <f t="shared" si="33"/>
        <v>8</v>
      </c>
      <c r="BC52" s="839" t="str">
        <f t="shared" si="34"/>
        <v/>
      </c>
      <c r="BD52" s="841" t="str">
        <f t="shared" si="35"/>
        <v/>
      </c>
      <c r="BE52" s="837" t="str">
        <f t="shared" si="36"/>
        <v>8.</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6"/>
      <c r="F53" s="558"/>
      <c r="H53" s="552"/>
      <c r="I53" s="836"/>
      <c r="J53" s="842" t="str">
        <f>"ooo"&amp;$C52&amp;O$41</f>
        <v>oooMH BHDABÉ UNITED</v>
      </c>
      <c r="K53" s="842">
        <f t="shared" si="0"/>
        <v>45567</v>
      </c>
      <c r="L53" s="843">
        <f t="shared" si="1"/>
        <v>18</v>
      </c>
      <c r="M53" s="842" t="str">
        <f t="shared" si="2"/>
        <v/>
      </c>
      <c r="N53" s="844" t="str">
        <f t="shared" si="3"/>
        <v/>
      </c>
      <c r="O53" s="836" t="str">
        <f t="shared" si="37"/>
        <v>18.</v>
      </c>
      <c r="P53" s="842" t="str">
        <f>"ooo"&amp;$C52&amp;U$41</f>
        <v>oooMH BHDFC HALY</v>
      </c>
      <c r="Q53" s="842">
        <f t="shared" si="4"/>
        <v>45560</v>
      </c>
      <c r="R53" s="843">
        <f t="shared" si="5"/>
        <v>17</v>
      </c>
      <c r="S53" s="842" t="str">
        <f t="shared" si="6"/>
        <v/>
      </c>
      <c r="T53" s="844" t="str">
        <f t="shared" si="7"/>
        <v/>
      </c>
      <c r="U53" s="836" t="str">
        <f t="shared" si="38"/>
        <v>17.</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f t="shared" si="12"/>
        <v>45581</v>
      </c>
      <c r="AD53" s="843">
        <f t="shared" si="13"/>
        <v>20</v>
      </c>
      <c r="AE53" s="842" t="str">
        <f t="shared" si="14"/>
        <v/>
      </c>
      <c r="AF53" s="844" t="str">
        <f t="shared" si="15"/>
        <v/>
      </c>
      <c r="AG53" s="836" t="str">
        <f t="shared" si="40"/>
        <v>20.</v>
      </c>
      <c r="AH53" s="842" t="str">
        <f>"ooo"&amp;$C52&amp;AM$41</f>
        <v>oooMH BHDMH BHD</v>
      </c>
      <c r="AI53" s="842" t="str">
        <f t="shared" si="17"/>
        <v/>
      </c>
      <c r="AJ53" s="843" t="str">
        <f t="shared" si="18"/>
        <v/>
      </c>
      <c r="AK53" s="842" t="e">
        <f t="shared" si="19"/>
        <v>#N/A</v>
      </c>
      <c r="AL53" s="844" t="e">
        <f t="shared" si="20"/>
        <v>#N/A</v>
      </c>
      <c r="AM53" s="958"/>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BHDVakana</v>
      </c>
      <c r="AU53" s="842" t="str">
        <f t="shared" si="27"/>
        <v/>
      </c>
      <c r="AV53" s="843" t="str">
        <f t="shared" si="28"/>
        <v/>
      </c>
      <c r="AW53" s="842" t="e">
        <f t="shared" si="29"/>
        <v>#N/A</v>
      </c>
      <c r="AX53" s="844" t="e">
        <f t="shared" si="30"/>
        <v>#N/A</v>
      </c>
      <c r="AY53" s="836" t="str">
        <f t="shared" si="31"/>
        <v/>
      </c>
      <c r="AZ53" s="842" t="str">
        <f>"ooo"&amp;$C52&amp;BE$41</f>
        <v>oooMH BHDZrínyigyöngye</v>
      </c>
      <c r="BA53" s="842" t="str">
        <f t="shared" si="32"/>
        <v/>
      </c>
      <c r="BB53" s="843" t="str">
        <f t="shared" si="33"/>
        <v/>
      </c>
      <c r="BC53" s="842" t="e">
        <f t="shared" si="34"/>
        <v>#N/A</v>
      </c>
      <c r="BD53" s="844" t="e">
        <f t="shared" si="35"/>
        <v>#N/A</v>
      </c>
      <c r="BE53" s="836" t="str">
        <f t="shared" si="36"/>
        <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6" t="str">
        <f>IF(Adatok!A6="","–",Adatok!A6)</f>
        <v>Turbo</v>
      </c>
      <c r="F54" s="558"/>
      <c r="H54" s="552"/>
      <c r="I54" s="837"/>
      <c r="J54" s="839" t="str">
        <f>$C54&amp;O$41</f>
        <v>TurboABÉ UNITED</v>
      </c>
      <c r="K54" s="839">
        <f t="shared" si="0"/>
        <v>45371</v>
      </c>
      <c r="L54" s="840">
        <f t="shared" si="1"/>
        <v>1</v>
      </c>
      <c r="M54" s="839">
        <f t="shared" si="2"/>
        <v>2</v>
      </c>
      <c r="N54" s="841">
        <f t="shared" si="3"/>
        <v>6</v>
      </c>
      <c r="O54" s="837" t="str">
        <f t="shared" si="37"/>
        <v>1.</v>
      </c>
      <c r="P54" s="839" t="str">
        <f>$C54&amp;U$41</f>
        <v>TurboFC HALY</v>
      </c>
      <c r="Q54" s="839">
        <f t="shared" si="4"/>
        <v>45462</v>
      </c>
      <c r="R54" s="840">
        <f t="shared" si="5"/>
        <v>13</v>
      </c>
      <c r="S54" s="839" t="str">
        <f t="shared" si="6"/>
        <v/>
      </c>
      <c r="T54" s="841" t="str">
        <f t="shared" si="7"/>
        <v/>
      </c>
      <c r="U54" s="837" t="str">
        <f t="shared" si="38"/>
        <v>13.</v>
      </c>
      <c r="V54" s="839" t="str">
        <f>$C54&amp;AA$41</f>
        <v>TurboHZSE Ludovika 1</v>
      </c>
      <c r="W54" s="839">
        <f t="shared" si="8"/>
        <v>45434</v>
      </c>
      <c r="X54" s="840">
        <f t="shared" si="9"/>
        <v>9</v>
      </c>
      <c r="Y54" s="839" t="str">
        <f t="shared" si="10"/>
        <v/>
      </c>
      <c r="Z54" s="841" t="str">
        <f t="shared" si="11"/>
        <v/>
      </c>
      <c r="AA54" s="837" t="str">
        <f t="shared" si="39"/>
        <v>9.</v>
      </c>
      <c r="AB54" s="839" t="str">
        <f>$C54&amp;AG$41</f>
        <v>TurboHZSE Ludovika 2</v>
      </c>
      <c r="AC54" s="839">
        <f t="shared" si="12"/>
        <v>45385</v>
      </c>
      <c r="AD54" s="840">
        <f t="shared" si="13"/>
        <v>3</v>
      </c>
      <c r="AE54" s="839" t="str">
        <f t="shared" si="14"/>
        <v/>
      </c>
      <c r="AF54" s="841" t="str">
        <f t="shared" si="15"/>
        <v/>
      </c>
      <c r="AG54" s="837" t="str">
        <f t="shared" si="40"/>
        <v>3.</v>
      </c>
      <c r="AH54" s="839" t="str">
        <f>$C54&amp;AM$41</f>
        <v>TurboMH BHD</v>
      </c>
      <c r="AI54" s="839">
        <f t="shared" si="17"/>
        <v>45399</v>
      </c>
      <c r="AJ54" s="840">
        <f t="shared" si="18"/>
        <v>5</v>
      </c>
      <c r="AK54" s="839" t="str">
        <f t="shared" si="19"/>
        <v/>
      </c>
      <c r="AL54" s="841" t="str">
        <f t="shared" si="20"/>
        <v/>
      </c>
      <c r="AM54" s="837" t="str">
        <f t="shared" ref="AM54:AM61" si="41">IF(AJ54="","",IF($F$41=1,IF(AL54&lt;&gt;"",CONCATENATE(AK54,"–",AL54),AI54),IF($F$41=2,CONCATENATE(AJ54,"."),AI54)))</f>
        <v>5.</v>
      </c>
      <c r="AN54" s="839" t="str">
        <f>$C54&amp;AS$41</f>
        <v>TurboTurbo</v>
      </c>
      <c r="AO54" s="839" t="str">
        <f t="shared" si="22"/>
        <v/>
      </c>
      <c r="AP54" s="840" t="str">
        <f t="shared" si="23"/>
        <v/>
      </c>
      <c r="AQ54" s="839" t="e">
        <f t="shared" si="24"/>
        <v>#N/A</v>
      </c>
      <c r="AR54" s="841" t="e">
        <f t="shared" si="25"/>
        <v>#N/A</v>
      </c>
      <c r="AS54" s="957"/>
      <c r="AT54" s="839" t="str">
        <f>$C54&amp;AY$41</f>
        <v>TurboVakana</v>
      </c>
      <c r="AU54" s="839">
        <f t="shared" si="27"/>
        <v>45420</v>
      </c>
      <c r="AV54" s="840">
        <f t="shared" si="28"/>
        <v>7</v>
      </c>
      <c r="AW54" s="839" t="str">
        <f t="shared" si="29"/>
        <v/>
      </c>
      <c r="AX54" s="841" t="str">
        <f t="shared" si="30"/>
        <v/>
      </c>
      <c r="AY54" s="837" t="str">
        <f t="shared" si="31"/>
        <v>7.</v>
      </c>
      <c r="AZ54" s="839" t="str">
        <f>$C54&amp;BE$41</f>
        <v>TurboZrínyigyöngye</v>
      </c>
      <c r="BA54" s="839">
        <f t="shared" si="32"/>
        <v>45448</v>
      </c>
      <c r="BB54" s="840">
        <f t="shared" si="33"/>
        <v>11</v>
      </c>
      <c r="BC54" s="839" t="str">
        <f t="shared" si="34"/>
        <v/>
      </c>
      <c r="BD54" s="841" t="str">
        <f t="shared" si="35"/>
        <v/>
      </c>
      <c r="BE54" s="837" t="str">
        <f t="shared" si="36"/>
        <v>11.</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6"/>
      <c r="F55" s="558"/>
      <c r="H55" s="552"/>
      <c r="I55" s="836"/>
      <c r="J55" s="842" t="str">
        <f>"ooo"&amp;$C54&amp;O$41</f>
        <v>oooTurboABÉ UNITED</v>
      </c>
      <c r="K55" s="842">
        <f t="shared" si="0"/>
        <v>45546</v>
      </c>
      <c r="L55" s="843">
        <f t="shared" si="1"/>
        <v>15</v>
      </c>
      <c r="M55" s="842" t="str">
        <f t="shared" si="2"/>
        <v/>
      </c>
      <c r="N55" s="844" t="str">
        <f t="shared" si="3"/>
        <v/>
      </c>
      <c r="O55" s="836" t="str">
        <f t="shared" si="37"/>
        <v>15.</v>
      </c>
      <c r="P55" s="842" t="str">
        <f>"ooo"&amp;$C54&amp;U$41</f>
        <v>oooTurboFC HALY</v>
      </c>
      <c r="Q55" s="842" t="str">
        <f t="shared" si="4"/>
        <v/>
      </c>
      <c r="R55" s="843" t="str">
        <f t="shared" si="5"/>
        <v/>
      </c>
      <c r="S55" s="842" t="e">
        <f t="shared" si="6"/>
        <v>#N/A</v>
      </c>
      <c r="T55" s="844" t="e">
        <f t="shared" si="7"/>
        <v>#N/A</v>
      </c>
      <c r="U55" s="836" t="str">
        <f t="shared" si="38"/>
        <v/>
      </c>
      <c r="V55" s="842" t="str">
        <f>"ooo"&amp;$C54&amp;AA$41</f>
        <v>oooTurboHZSE Ludovika 1</v>
      </c>
      <c r="W55" s="842" t="str">
        <f t="shared" si="8"/>
        <v/>
      </c>
      <c r="X55" s="843" t="str">
        <f t="shared" si="9"/>
        <v/>
      </c>
      <c r="Y55" s="842" t="e">
        <f t="shared" si="10"/>
        <v>#N/A</v>
      </c>
      <c r="Z55" s="844" t="e">
        <f t="shared" si="11"/>
        <v>#N/A</v>
      </c>
      <c r="AA55" s="836" t="str">
        <f t="shared" si="39"/>
        <v/>
      </c>
      <c r="AB55" s="842" t="str">
        <f>"ooo"&amp;$C54&amp;AG$41</f>
        <v>oooTurboHZSE Ludovika 2</v>
      </c>
      <c r="AC55" s="842">
        <f t="shared" si="12"/>
        <v>45560</v>
      </c>
      <c r="AD55" s="843">
        <f t="shared" si="13"/>
        <v>17</v>
      </c>
      <c r="AE55" s="842" t="str">
        <f t="shared" si="14"/>
        <v/>
      </c>
      <c r="AF55" s="844" t="str">
        <f t="shared" si="15"/>
        <v/>
      </c>
      <c r="AG55" s="836" t="str">
        <f t="shared" si="40"/>
        <v>17.</v>
      </c>
      <c r="AH55" s="842" t="str">
        <f>"ooo"&amp;$C54&amp;AM$41</f>
        <v>oooTurboMH BHD</v>
      </c>
      <c r="AI55" s="842">
        <f t="shared" si="17"/>
        <v>45574</v>
      </c>
      <c r="AJ55" s="843">
        <f t="shared" si="18"/>
        <v>19</v>
      </c>
      <c r="AK55" s="842" t="str">
        <f t="shared" si="19"/>
        <v/>
      </c>
      <c r="AL55" s="844" t="str">
        <f t="shared" si="20"/>
        <v/>
      </c>
      <c r="AM55" s="836" t="str">
        <f t="shared" si="41"/>
        <v>19.</v>
      </c>
      <c r="AN55" s="842" t="str">
        <f>"ooo"&amp;$C54&amp;AS$41</f>
        <v>oooTurboTurbo</v>
      </c>
      <c r="AO55" s="842" t="str">
        <f t="shared" si="22"/>
        <v/>
      </c>
      <c r="AP55" s="843" t="str">
        <f t="shared" si="23"/>
        <v/>
      </c>
      <c r="AQ55" s="842" t="e">
        <f t="shared" si="24"/>
        <v>#N/A</v>
      </c>
      <c r="AR55" s="844" t="e">
        <f t="shared" si="25"/>
        <v>#N/A</v>
      </c>
      <c r="AS55" s="958"/>
      <c r="AT55" s="842" t="str">
        <f>"ooo"&amp;$C54&amp;AY$41</f>
        <v>oooTurboVakana</v>
      </c>
      <c r="AU55" s="842">
        <f t="shared" si="27"/>
        <v>45595</v>
      </c>
      <c r="AV55" s="843">
        <f t="shared" si="28"/>
        <v>21</v>
      </c>
      <c r="AW55" s="842" t="str">
        <f t="shared" si="29"/>
        <v/>
      </c>
      <c r="AX55" s="844" t="str">
        <f t="shared" si="30"/>
        <v/>
      </c>
      <c r="AY55" s="836" t="str">
        <f t="shared" si="31"/>
        <v>21.</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6" t="str">
        <f>IF(Adatok!A7="","–",Adatok!A7)</f>
        <v>Vakana</v>
      </c>
      <c r="F56" s="558"/>
      <c r="H56" s="552"/>
      <c r="I56" s="838"/>
      <c r="J56" s="272" t="str">
        <f>$C56&amp;O$41</f>
        <v>VakanaABÉ UNITED</v>
      </c>
      <c r="K56" s="272">
        <f t="shared" si="0"/>
        <v>45462</v>
      </c>
      <c r="L56" s="558">
        <f t="shared" si="1"/>
        <v>13</v>
      </c>
      <c r="M56" s="272" t="str">
        <f t="shared" si="2"/>
        <v/>
      </c>
      <c r="N56" s="552" t="str">
        <f t="shared" si="3"/>
        <v/>
      </c>
      <c r="O56" s="838" t="str">
        <f t="shared" si="37"/>
        <v>13.</v>
      </c>
      <c r="P56" s="272" t="str">
        <f>$C56&amp;U$41</f>
        <v>VakanaFC HALY</v>
      </c>
      <c r="Q56" s="272">
        <f t="shared" si="4"/>
        <v>45427</v>
      </c>
      <c r="R56" s="558">
        <f t="shared" si="5"/>
        <v>8</v>
      </c>
      <c r="S56" s="272" t="str">
        <f t="shared" si="6"/>
        <v/>
      </c>
      <c r="T56" s="552" t="str">
        <f t="shared" si="7"/>
        <v/>
      </c>
      <c r="U56" s="838" t="str">
        <f t="shared" si="38"/>
        <v>8.</v>
      </c>
      <c r="V56" s="272" t="str">
        <f>$C56&amp;AA$41</f>
        <v>VakanaHZSE Ludovika 1</v>
      </c>
      <c r="W56" s="272">
        <f t="shared" si="8"/>
        <v>45455</v>
      </c>
      <c r="X56" s="558">
        <f t="shared" si="9"/>
        <v>12</v>
      </c>
      <c r="Y56" s="272" t="str">
        <f t="shared" si="10"/>
        <v/>
      </c>
      <c r="Z56" s="552" t="str">
        <f t="shared" si="11"/>
        <v/>
      </c>
      <c r="AA56" s="838" t="str">
        <f t="shared" si="39"/>
        <v>12.</v>
      </c>
      <c r="AB56" s="272" t="str">
        <f>$C56&amp;AG$41</f>
        <v>VakanaHZSE Ludovika 2</v>
      </c>
      <c r="AC56" s="272">
        <f t="shared" si="12"/>
        <v>45392</v>
      </c>
      <c r="AD56" s="558">
        <f t="shared" si="13"/>
        <v>4</v>
      </c>
      <c r="AE56" s="272" t="str">
        <f t="shared" si="14"/>
        <v/>
      </c>
      <c r="AF56" s="552" t="str">
        <f t="shared" si="15"/>
        <v/>
      </c>
      <c r="AG56" s="838" t="str">
        <f t="shared" si="40"/>
        <v>4.</v>
      </c>
      <c r="AH56" s="272" t="str">
        <f>$C56&amp;AM$41</f>
        <v>VakanaMH BHD</v>
      </c>
      <c r="AI56" s="272">
        <f t="shared" si="17"/>
        <v>45378</v>
      </c>
      <c r="AJ56" s="558">
        <f t="shared" si="18"/>
        <v>2</v>
      </c>
      <c r="AK56" s="272">
        <f t="shared" si="19"/>
        <v>1</v>
      </c>
      <c r="AL56" s="552">
        <f t="shared" si="20"/>
        <v>4</v>
      </c>
      <c r="AM56" s="838" t="str">
        <f t="shared" si="41"/>
        <v>2.</v>
      </c>
      <c r="AN56" s="272" t="str">
        <f>$C56&amp;AS$41</f>
        <v>VakanaTurbo</v>
      </c>
      <c r="AO56" s="272">
        <f t="shared" si="22"/>
        <v>45539</v>
      </c>
      <c r="AP56" s="558">
        <f t="shared" si="23"/>
        <v>14</v>
      </c>
      <c r="AQ56" s="272" t="str">
        <f t="shared" si="24"/>
        <v/>
      </c>
      <c r="AR56" s="552" t="str">
        <f t="shared" si="25"/>
        <v/>
      </c>
      <c r="AS56" s="838" t="str">
        <f t="shared" ref="AS56:AS61" si="42">IF(AP56="","",IF($F$41=1,IF(AR56&lt;&gt;"",CONCATENATE(AQ56,"–",AR56),AO56),IF($F$41=2,CONCATENATE(AP56,"."),AO56)))</f>
        <v>14.</v>
      </c>
      <c r="AT56" s="272" t="str">
        <f>$C56&amp;AY$41</f>
        <v>VakanaVakana</v>
      </c>
      <c r="AU56" s="272" t="str">
        <f t="shared" si="27"/>
        <v/>
      </c>
      <c r="AV56" s="558" t="str">
        <f t="shared" si="28"/>
        <v/>
      </c>
      <c r="AW56" s="272" t="e">
        <f t="shared" si="29"/>
        <v>#N/A</v>
      </c>
      <c r="AX56" s="552" t="e">
        <f t="shared" si="30"/>
        <v>#N/A</v>
      </c>
      <c r="AY56" s="961"/>
      <c r="AZ56" s="272" t="str">
        <f>$C56&amp;BE$41</f>
        <v>VakanaZrínyigyöngye</v>
      </c>
      <c r="BA56" s="272">
        <f t="shared" si="32"/>
        <v>45385</v>
      </c>
      <c r="BB56" s="558">
        <f t="shared" si="33"/>
        <v>3</v>
      </c>
      <c r="BC56" s="272" t="str">
        <f t="shared" si="34"/>
        <v/>
      </c>
      <c r="BD56" s="552" t="str">
        <f t="shared" si="35"/>
        <v/>
      </c>
      <c r="BE56" s="838" t="str">
        <f t="shared" si="36"/>
        <v>3.</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6"/>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oooVakanaFC HALY</v>
      </c>
      <c r="Q57" s="272" t="str">
        <f t="shared" si="4"/>
        <v/>
      </c>
      <c r="R57" s="558" t="str">
        <f t="shared" si="5"/>
        <v/>
      </c>
      <c r="S57" s="272" t="e">
        <f t="shared" si="6"/>
        <v>#N/A</v>
      </c>
      <c r="T57" s="552" t="e">
        <f t="shared" si="7"/>
        <v>#N/A</v>
      </c>
      <c r="U57" s="845" t="str">
        <f t="shared" si="38"/>
        <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45567</v>
      </c>
      <c r="AD57" s="558">
        <f t="shared" si="13"/>
        <v>18</v>
      </c>
      <c r="AE57" s="272" t="str">
        <f t="shared" si="14"/>
        <v/>
      </c>
      <c r="AF57" s="552" t="str">
        <f t="shared" si="15"/>
        <v/>
      </c>
      <c r="AG57" s="845" t="str">
        <f t="shared" si="40"/>
        <v>18.</v>
      </c>
      <c r="AH57" s="272" t="str">
        <f>"ooo"&amp;$C56&amp;AM$41</f>
        <v>oooVakanaMH BHD</v>
      </c>
      <c r="AI57" s="272">
        <f t="shared" si="17"/>
        <v>45553</v>
      </c>
      <c r="AJ57" s="558">
        <f t="shared" si="18"/>
        <v>16</v>
      </c>
      <c r="AK57" s="272" t="str">
        <f t="shared" si="19"/>
        <v/>
      </c>
      <c r="AL57" s="552" t="str">
        <f t="shared" si="20"/>
        <v/>
      </c>
      <c r="AM57" s="845" t="str">
        <f t="shared" si="41"/>
        <v>16.</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1"/>
      <c r="AZ57" s="272" t="str">
        <f>"ooo"&amp;$C56&amp;BE$41</f>
        <v>oooVakanaZrínyigyöngye</v>
      </c>
      <c r="BA57" s="272">
        <f t="shared" si="32"/>
        <v>45560</v>
      </c>
      <c r="BB57" s="558">
        <f t="shared" si="33"/>
        <v>17</v>
      </c>
      <c r="BC57" s="272" t="str">
        <f t="shared" si="34"/>
        <v/>
      </c>
      <c r="BD57" s="552" t="str">
        <f t="shared" si="35"/>
        <v/>
      </c>
      <c r="BE57" s="845" t="str">
        <f t="shared" si="36"/>
        <v>17.</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6" t="str">
        <f>IF(Adatok!A8="","–",Adatok!A8)</f>
        <v>Zrínyigyöngye</v>
      </c>
      <c r="F58" s="558"/>
      <c r="H58" s="552"/>
      <c r="I58" s="837"/>
      <c r="J58" s="839" t="str">
        <f>$C58&amp;O$41</f>
        <v>ZrínyigyöngyeABÉ UNITED</v>
      </c>
      <c r="K58" s="839">
        <f t="shared" si="0"/>
        <v>45539</v>
      </c>
      <c r="L58" s="840">
        <f t="shared" si="1"/>
        <v>14</v>
      </c>
      <c r="M58" s="839" t="str">
        <f t="shared" si="2"/>
        <v/>
      </c>
      <c r="N58" s="841" t="str">
        <f t="shared" si="3"/>
        <v/>
      </c>
      <c r="O58" s="837" t="str">
        <f t="shared" si="37"/>
        <v>14.</v>
      </c>
      <c r="P58" s="839" t="str">
        <f>$C58&amp;U$41</f>
        <v>ZrínyigyöngyeFC HALY</v>
      </c>
      <c r="Q58" s="839">
        <f t="shared" si="4"/>
        <v>45434</v>
      </c>
      <c r="R58" s="840">
        <f t="shared" si="5"/>
        <v>9</v>
      </c>
      <c r="S58" s="839" t="str">
        <f t="shared" si="6"/>
        <v/>
      </c>
      <c r="T58" s="841" t="str">
        <f t="shared" si="7"/>
        <v/>
      </c>
      <c r="U58" s="837" t="str">
        <f t="shared" si="38"/>
        <v>9.</v>
      </c>
      <c r="V58" s="839" t="str">
        <f>$C58&amp;AA$41</f>
        <v>ZrínyigyöngyeHZSE Ludovika 1</v>
      </c>
      <c r="W58" s="839">
        <f t="shared" si="8"/>
        <v>45406</v>
      </c>
      <c r="X58" s="840">
        <f t="shared" si="9"/>
        <v>6</v>
      </c>
      <c r="Y58" s="839" t="str">
        <f t="shared" si="10"/>
        <v/>
      </c>
      <c r="Z58" s="841" t="str">
        <f t="shared" si="11"/>
        <v/>
      </c>
      <c r="AA58" s="837" t="str">
        <f t="shared" si="39"/>
        <v>6.</v>
      </c>
      <c r="AB58" s="839" t="str">
        <f>$C58&amp;AG$41</f>
        <v>ZrínyigyöngyeHZSE Ludovika 2</v>
      </c>
      <c r="AC58" s="839">
        <f t="shared" si="12"/>
        <v>45455</v>
      </c>
      <c r="AD58" s="840">
        <f t="shared" si="13"/>
        <v>12</v>
      </c>
      <c r="AE58" s="839" t="str">
        <f t="shared" si="14"/>
        <v/>
      </c>
      <c r="AF58" s="841" t="str">
        <f t="shared" si="15"/>
        <v/>
      </c>
      <c r="AG58" s="837" t="str">
        <f t="shared" si="40"/>
        <v>12.</v>
      </c>
      <c r="AH58" s="839" t="str">
        <f>$C58&amp;AM$41</f>
        <v>ZrínyigyöngyeMH BHD</v>
      </c>
      <c r="AI58" s="839">
        <f t="shared" si="17"/>
        <v>45371</v>
      </c>
      <c r="AJ58" s="840">
        <f t="shared" si="18"/>
        <v>1</v>
      </c>
      <c r="AK58" s="839">
        <f t="shared" si="19"/>
        <v>1</v>
      </c>
      <c r="AL58" s="841">
        <f t="shared" si="20"/>
        <v>3</v>
      </c>
      <c r="AM58" s="837" t="str">
        <f t="shared" si="41"/>
        <v>1.</v>
      </c>
      <c r="AN58" s="839" t="str">
        <f>$C58&amp;AS$41</f>
        <v>ZrínyigyöngyeTurbo</v>
      </c>
      <c r="AO58" s="839">
        <f t="shared" si="22"/>
        <v>45392</v>
      </c>
      <c r="AP58" s="840">
        <f t="shared" si="23"/>
        <v>4</v>
      </c>
      <c r="AQ58" s="839" t="str">
        <f t="shared" si="24"/>
        <v/>
      </c>
      <c r="AR58" s="841" t="str">
        <f t="shared" si="25"/>
        <v/>
      </c>
      <c r="AS58" s="837" t="str">
        <f t="shared" si="42"/>
        <v>4.</v>
      </c>
      <c r="AT58" s="839" t="str">
        <f>$C58&amp;AY$41</f>
        <v>ZrínyigyöngyeVakana</v>
      </c>
      <c r="AU58" s="839">
        <f t="shared" si="27"/>
        <v>45441</v>
      </c>
      <c r="AV58" s="840">
        <f t="shared" si="28"/>
        <v>10</v>
      </c>
      <c r="AW58" s="839" t="str">
        <f t="shared" si="29"/>
        <v/>
      </c>
      <c r="AX58" s="841" t="str">
        <f t="shared" si="30"/>
        <v/>
      </c>
      <c r="AY58" s="837" t="str">
        <f>IF(AV58="","",IF($F$41=1,IF(AX58&lt;&gt;"",CONCATENATE(AW58,"–",AX58),AU58),IF($F$41=2,CONCATENATE(AV58,"."),AU58)))</f>
        <v>10.</v>
      </c>
      <c r="AZ58" s="839" t="str">
        <f>$C58&amp;BE$41</f>
        <v>ZrínyigyöngyeZrínyigyöngye</v>
      </c>
      <c r="BA58" s="839" t="str">
        <f t="shared" si="32"/>
        <v/>
      </c>
      <c r="BB58" s="840" t="str">
        <f t="shared" si="33"/>
        <v/>
      </c>
      <c r="BC58" s="839" t="e">
        <f t="shared" si="34"/>
        <v>#N/A</v>
      </c>
      <c r="BD58" s="841" t="e">
        <f t="shared" si="35"/>
        <v>#N/A</v>
      </c>
      <c r="BE58" s="957"/>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6"/>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oooZrínyigyöngyeFC HALY</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45581</v>
      </c>
      <c r="X59" s="843">
        <f t="shared" si="9"/>
        <v>20</v>
      </c>
      <c r="Y59" s="842" t="str">
        <f t="shared" si="10"/>
        <v/>
      </c>
      <c r="Z59" s="844" t="str">
        <f t="shared" si="11"/>
        <v/>
      </c>
      <c r="AA59" s="836" t="str">
        <f t="shared" si="39"/>
        <v>20.</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f t="shared" si="17"/>
        <v>45546</v>
      </c>
      <c r="AJ59" s="843">
        <f t="shared" si="18"/>
        <v>15</v>
      </c>
      <c r="AK59" s="842" t="str">
        <f t="shared" si="19"/>
        <v/>
      </c>
      <c r="AL59" s="844" t="str">
        <f t="shared" si="20"/>
        <v/>
      </c>
      <c r="AM59" s="836" t="str">
        <f t="shared" si="41"/>
        <v>15.</v>
      </c>
      <c r="AN59" s="842" t="str">
        <f>"ooo"&amp;$C58&amp;AS$41</f>
        <v>oooZrínyigyöngyeTurbo</v>
      </c>
      <c r="AO59" s="842">
        <f t="shared" si="22"/>
        <v>45567</v>
      </c>
      <c r="AP59" s="843">
        <f t="shared" si="23"/>
        <v>18</v>
      </c>
      <c r="AQ59" s="842" t="str">
        <f t="shared" si="24"/>
        <v/>
      </c>
      <c r="AR59" s="844" t="str">
        <f t="shared" si="25"/>
        <v/>
      </c>
      <c r="AS59" s="836" t="str">
        <f t="shared" si="42"/>
        <v>18.</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58"/>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60"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–FC HALY</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62"/>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ooo–FC HALY</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ju/+nFYdWAuo2bafDmByBzWmpqbaOfg1AlgUutcjMm53OpbvO8bWpk2Usx1djzRLlQnpPfTe+nkLyIYEK2pb+A==" saltValue="yPS0jPP4nZrDJo4tGdqYnA==" spinCount="100000" sheet="1" objects="1" scenarios="1"/>
  <mergeCells count="19">
    <mergeCell ref="C60:C61"/>
    <mergeCell ref="C54:C55"/>
    <mergeCell ref="C56:C57"/>
    <mergeCell ref="C52:C53"/>
    <mergeCell ref="AG50:AG51"/>
    <mergeCell ref="BE58:BE59"/>
    <mergeCell ref="AS54:AS55"/>
    <mergeCell ref="AY56:AY57"/>
    <mergeCell ref="C50:C51"/>
    <mergeCell ref="AM52:AM53"/>
    <mergeCell ref="C58:C59"/>
    <mergeCell ref="C48:C49"/>
    <mergeCell ref="I42:I43"/>
    <mergeCell ref="AA48:AA49"/>
    <mergeCell ref="U46:U47"/>
    <mergeCell ref="O44:O45"/>
    <mergeCell ref="C42:C43"/>
    <mergeCell ref="C44:C45"/>
    <mergeCell ref="C46:C47"/>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38"/>
      <c r="I54" s="150"/>
      <c r="J54" s="151"/>
      <c r="K54" s="151"/>
      <c r="L54" s="151"/>
      <c r="M54" s="150"/>
      <c r="N54" s="152"/>
    </row>
    <row r="55" spans="1:68" ht="13.5" hidden="1" customHeight="1">
      <c r="A55" s="938"/>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3" t="s">
        <v>324</v>
      </c>
      <c r="BH55" s="964"/>
      <c r="BJ55" s="200" t="s">
        <v>187</v>
      </c>
    </row>
    <row r="56" spans="1:68" ht="21" hidden="1" customHeight="1">
      <c r="A56" s="938"/>
      <c r="I56" s="525"/>
      <c r="K56" s="577" t="s">
        <v>420</v>
      </c>
      <c r="O56" s="149"/>
      <c r="P56" s="149"/>
      <c r="Q56" s="149"/>
      <c r="R56" s="149"/>
      <c r="S56" s="149"/>
    </row>
    <row r="57" spans="1:68" ht="13.5" hidden="1" customHeight="1">
      <c r="A57" s="938"/>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38"/>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38"/>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38"/>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38"/>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38"/>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38"/>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38"/>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38"/>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38"/>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38"/>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38"/>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38"/>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38"/>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38"/>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38"/>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38"/>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38"/>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38"/>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38"/>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38"/>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38"/>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38"/>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38"/>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38"/>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38"/>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38"/>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38"/>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38"/>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38"/>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38"/>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38"/>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38"/>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38"/>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38"/>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38"/>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38"/>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38"/>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38"/>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38"/>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38"/>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38"/>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38"/>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38"/>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38"/>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38"/>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38"/>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38"/>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38"/>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38"/>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38"/>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38"/>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38"/>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38"/>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38"/>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38"/>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38"/>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38"/>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38"/>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38"/>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38"/>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38"/>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38"/>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38"/>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38"/>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38"/>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38"/>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38"/>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38"/>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38"/>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38"/>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38"/>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38"/>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38"/>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38"/>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38"/>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38"/>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38"/>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38"/>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38"/>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38"/>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38"/>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38"/>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38"/>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38"/>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38"/>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38"/>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38"/>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38"/>
      <c r="B145" s="282"/>
      <c r="C145" s="282"/>
      <c r="D145" s="502"/>
      <c r="E145" s="502"/>
      <c r="F145" s="502"/>
      <c r="G145" s="502"/>
      <c r="H145" s="502"/>
      <c r="I145" s="939"/>
      <c r="J145" s="939"/>
      <c r="K145" s="939"/>
      <c r="L145" s="939"/>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38"/>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38"/>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38"/>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38"/>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38"/>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38"/>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38"/>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38"/>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38"/>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38"/>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38"/>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38"/>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38"/>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38"/>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38"/>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38"/>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38"/>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38"/>
      <c r="B163" s="282"/>
      <c r="C163" s="282"/>
      <c r="D163" s="502"/>
      <c r="E163" s="502"/>
      <c r="F163" s="502"/>
      <c r="G163" s="502"/>
      <c r="H163" s="502"/>
      <c r="I163" s="939"/>
      <c r="J163" s="939"/>
      <c r="K163" s="939"/>
      <c r="L163" s="939"/>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38"/>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38"/>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38"/>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38"/>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38"/>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38"/>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38"/>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38"/>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38"/>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38"/>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38"/>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38"/>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38"/>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38"/>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38"/>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38"/>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38"/>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38"/>
      <c r="B181" s="282"/>
      <c r="C181" s="282"/>
      <c r="D181" s="502"/>
      <c r="E181" s="502"/>
      <c r="F181" s="502"/>
      <c r="G181" s="502"/>
      <c r="H181" s="502"/>
      <c r="I181" s="939"/>
      <c r="J181" s="939"/>
      <c r="K181" s="939"/>
      <c r="L181" s="939"/>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38"/>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38"/>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38"/>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38"/>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38"/>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38"/>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38"/>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38"/>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38"/>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38"/>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38"/>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38"/>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38"/>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38"/>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38"/>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38"/>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38"/>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38"/>
      <c r="B199" s="282"/>
      <c r="C199" s="282"/>
      <c r="D199" s="502"/>
      <c r="E199" s="502"/>
      <c r="F199" s="502"/>
      <c r="G199" s="502"/>
      <c r="H199" s="502"/>
      <c r="I199" s="939"/>
      <c r="J199" s="939"/>
      <c r="K199" s="939"/>
      <c r="L199" s="939"/>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38"/>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38"/>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38"/>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38"/>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38"/>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38"/>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38"/>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38"/>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38"/>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38"/>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38"/>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38"/>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38"/>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38"/>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38"/>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38"/>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38"/>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38"/>
      <c r="B217" s="282"/>
      <c r="C217" s="282"/>
      <c r="D217" s="502"/>
      <c r="E217" s="502"/>
      <c r="F217" s="502"/>
      <c r="G217" s="502"/>
      <c r="H217" s="502"/>
      <c r="I217" s="939"/>
      <c r="J217" s="939"/>
      <c r="K217" s="939"/>
      <c r="L217" s="939"/>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38"/>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38"/>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38"/>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38"/>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38"/>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38"/>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38"/>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38"/>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38"/>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38"/>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38"/>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38"/>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38"/>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38"/>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38"/>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38"/>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38"/>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38"/>
      <c r="B235" s="282"/>
      <c r="C235" s="282"/>
      <c r="D235" s="502"/>
      <c r="E235" s="502"/>
      <c r="F235" s="502"/>
      <c r="G235" s="502"/>
      <c r="H235" s="502"/>
      <c r="I235" s="939"/>
      <c r="J235" s="939"/>
      <c r="K235" s="939"/>
      <c r="L235" s="939"/>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38"/>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38"/>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38"/>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38"/>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38"/>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38"/>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38"/>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38"/>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38"/>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38"/>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38"/>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38"/>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38"/>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38"/>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38"/>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38"/>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38"/>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38"/>
      <c r="B253" s="282"/>
      <c r="C253" s="282"/>
      <c r="D253" s="502"/>
      <c r="E253" s="502"/>
      <c r="F253" s="502"/>
      <c r="G253" s="502"/>
      <c r="H253" s="502"/>
      <c r="I253" s="939"/>
      <c r="J253" s="939"/>
      <c r="K253" s="939"/>
      <c r="L253" s="939"/>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38"/>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38"/>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38"/>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38"/>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38"/>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38"/>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38"/>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38"/>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38"/>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38"/>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38"/>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38"/>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38"/>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38"/>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38"/>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38"/>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38"/>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38"/>
      <c r="B271" s="282"/>
      <c r="C271" s="282"/>
      <c r="D271" s="502"/>
      <c r="E271" s="502"/>
      <c r="F271" s="502"/>
      <c r="G271" s="502"/>
      <c r="H271" s="502"/>
      <c r="I271" s="939"/>
      <c r="J271" s="939"/>
      <c r="K271" s="939"/>
      <c r="L271" s="939"/>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38"/>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38"/>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38"/>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38"/>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38"/>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38"/>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38"/>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38"/>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38"/>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38"/>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38"/>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38"/>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38"/>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38"/>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38"/>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38"/>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38"/>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38"/>
      <c r="B289" s="282"/>
      <c r="C289" s="282"/>
      <c r="D289" s="502"/>
      <c r="E289" s="502"/>
      <c r="F289" s="502"/>
      <c r="G289" s="502"/>
      <c r="H289" s="502"/>
      <c r="I289" s="939"/>
      <c r="J289" s="939"/>
      <c r="K289" s="939"/>
      <c r="L289" s="939"/>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38"/>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38"/>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38"/>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38"/>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38"/>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38"/>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38"/>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38"/>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38"/>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38"/>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38"/>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38"/>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38"/>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38"/>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38"/>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38"/>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38"/>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38"/>
      <c r="B307" s="282"/>
      <c r="C307" s="282"/>
      <c r="D307" s="502"/>
      <c r="E307" s="502"/>
      <c r="F307" s="502"/>
      <c r="G307" s="502"/>
      <c r="H307" s="502"/>
      <c r="I307" s="939"/>
      <c r="J307" s="939"/>
      <c r="K307" s="939"/>
      <c r="L307" s="939"/>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38"/>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38"/>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38"/>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38"/>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38"/>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38"/>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38"/>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38"/>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38"/>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38"/>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38"/>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38"/>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38"/>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38"/>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38"/>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38"/>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38"/>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38"/>
      <c r="B325" s="282"/>
      <c r="C325" s="282"/>
      <c r="D325" s="502"/>
      <c r="E325" s="502"/>
      <c r="F325" s="502"/>
      <c r="G325" s="502"/>
      <c r="H325" s="502"/>
      <c r="I325" s="939"/>
      <c r="J325" s="939"/>
      <c r="K325" s="939"/>
      <c r="L325" s="939"/>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38"/>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38"/>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38"/>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38"/>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38"/>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38"/>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38"/>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38"/>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38"/>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38"/>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38"/>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38"/>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38"/>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38"/>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38"/>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38"/>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38"/>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38"/>
      <c r="B343" s="282"/>
      <c r="C343" s="282"/>
      <c r="D343" s="502"/>
      <c r="E343" s="502"/>
      <c r="F343" s="502"/>
      <c r="G343" s="502"/>
      <c r="H343" s="502"/>
      <c r="I343" s="939"/>
      <c r="J343" s="939"/>
      <c r="K343" s="939"/>
      <c r="L343" s="939"/>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38"/>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38"/>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38"/>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38"/>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38"/>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38"/>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38"/>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38"/>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38"/>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38"/>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38"/>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38"/>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38"/>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38"/>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38"/>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38"/>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38"/>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38"/>
      <c r="B361" s="282"/>
      <c r="C361" s="282"/>
      <c r="D361" s="502"/>
      <c r="E361" s="502"/>
      <c r="F361" s="502"/>
      <c r="G361" s="502"/>
      <c r="H361" s="502"/>
      <c r="I361" s="939"/>
      <c r="J361" s="939"/>
      <c r="K361" s="939"/>
      <c r="L361" s="939"/>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38"/>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38"/>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38"/>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38"/>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38"/>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38"/>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38"/>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38"/>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38"/>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38"/>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38"/>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38"/>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38"/>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38"/>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38"/>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38"/>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38"/>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38"/>
      <c r="B379" s="282"/>
      <c r="C379" s="282"/>
      <c r="D379" s="502"/>
      <c r="E379" s="502"/>
      <c r="F379" s="502"/>
      <c r="G379" s="502"/>
      <c r="H379" s="502"/>
      <c r="I379" s="939"/>
      <c r="J379" s="939"/>
      <c r="K379" s="939"/>
      <c r="L379" s="939"/>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38"/>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38"/>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38"/>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38"/>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38"/>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38"/>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38"/>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38"/>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38"/>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38"/>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38"/>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38"/>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38"/>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38"/>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38"/>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38"/>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38"/>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38"/>
      <c r="B397" s="282"/>
      <c r="C397" s="282"/>
      <c r="D397" s="502"/>
      <c r="E397" s="502"/>
      <c r="F397" s="502"/>
      <c r="G397" s="502"/>
      <c r="H397" s="502"/>
      <c r="I397" s="939"/>
      <c r="J397" s="939"/>
      <c r="K397" s="939"/>
      <c r="L397" s="939"/>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38"/>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38"/>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38"/>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38"/>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38"/>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38"/>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38"/>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38"/>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38"/>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38"/>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38"/>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38"/>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38"/>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38"/>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38"/>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38"/>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A342:A359"/>
    <mergeCell ref="I343:L343"/>
    <mergeCell ref="A306:A323"/>
    <mergeCell ref="I361:L361"/>
    <mergeCell ref="I379:L379"/>
    <mergeCell ref="A396:A413"/>
    <mergeCell ref="I397:L397"/>
    <mergeCell ref="A378:A395"/>
    <mergeCell ref="A360:A377"/>
    <mergeCell ref="A180:A197"/>
    <mergeCell ref="I181:L181"/>
    <mergeCell ref="I199:L199"/>
    <mergeCell ref="I307:L307"/>
    <mergeCell ref="A324:A341"/>
    <mergeCell ref="I325:L325"/>
    <mergeCell ref="A252:A269"/>
    <mergeCell ref="A270:A287"/>
    <mergeCell ref="I271:L271"/>
    <mergeCell ref="A216:A233"/>
    <mergeCell ref="I217:L217"/>
    <mergeCell ref="A198:A215"/>
    <mergeCell ref="A288:A305"/>
    <mergeCell ref="I289:L289"/>
    <mergeCell ref="A234:A251"/>
    <mergeCell ref="I235:L235"/>
    <mergeCell ref="I253:L253"/>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52" t="s">
        <v>376</v>
      </c>
      <c r="P41" s="952"/>
      <c r="Q41" s="952"/>
      <c r="R41" s="952"/>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53"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54"/>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54"/>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55" t="str">
        <f ca="1">IF(SUM(AX42:AX51)=0,"–",(SUM(BB42:BC51)+SUM(BB66:BC75)+SUM(BB90:BC99))/(SUM(AX42:AX51)+SUM(AX66:AX75)+SUM(AX90:AX99)))</f>
        <v>–</v>
      </c>
      <c r="Q45" s="955"/>
      <c r="R45" s="955"/>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6" t="s">
        <v>80</v>
      </c>
      <c r="P46" s="966"/>
      <c r="Q46" s="966"/>
      <c r="R46" s="966"/>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6"/>
      <c r="P47" s="966"/>
      <c r="Q47" s="966"/>
      <c r="R47" s="966"/>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6"/>
      <c r="P48" s="966"/>
      <c r="Q48" s="966"/>
      <c r="R48" s="966"/>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6" t="s">
        <v>301</v>
      </c>
      <c r="P52" s="966"/>
      <c r="Q52" s="966"/>
      <c r="R52" s="966"/>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6"/>
      <c r="P53" s="966"/>
      <c r="Q53" s="966"/>
      <c r="R53" s="966"/>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6"/>
      <c r="P54" s="966"/>
      <c r="Q54" s="966"/>
      <c r="R54" s="966"/>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6">
        <f ca="1">IF(F56="","",VLOOKUP(F56,RCSOP!$AP$71:$AQ$116,2,FALSE))</f>
        <v>42298</v>
      </c>
      <c r="H56" s="947"/>
      <c r="I56" s="947"/>
      <c r="J56" s="947"/>
      <c r="K56" s="947"/>
      <c r="L56" s="947"/>
      <c r="M56" s="947"/>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8" t="str">
        <f t="shared" ref="F57:F62" ca="1" si="83">IF(ISNA(T57),"–",VLOOKUP(T57,games.r,4,FALSE)&amp;"–"&amp;VLOOKUP(T57,games.r,5,FALSE)&amp;IF(VLOOKUP(T57,games.r,6,FALSE)="",""," "&amp;VLOOKUP(T57,games.r,6,FALSE)&amp;"–"&amp;VLOOKUP(T57,games.r,7,FALSE)))</f>
        <v>–</v>
      </c>
      <c r="G57" s="968"/>
      <c r="H57" s="968"/>
      <c r="I57" s="968"/>
      <c r="J57" s="968"/>
      <c r="K57" s="968"/>
      <c r="L57" s="968"/>
      <c r="M57" s="968"/>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7" t="str">
        <f t="shared" ca="1" si="83"/>
        <v>–</v>
      </c>
      <c r="G58" s="967"/>
      <c r="H58" s="967"/>
      <c r="I58" s="967"/>
      <c r="J58" s="967"/>
      <c r="K58" s="967"/>
      <c r="L58" s="967"/>
      <c r="M58" s="967"/>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7" t="str">
        <f t="shared" ca="1" si="83"/>
        <v>–</v>
      </c>
      <c r="G59" s="967"/>
      <c r="H59" s="967"/>
      <c r="I59" s="967"/>
      <c r="J59" s="967"/>
      <c r="K59" s="967"/>
      <c r="L59" s="967"/>
      <c r="M59" s="967"/>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7" t="str">
        <f t="shared" ca="1" si="83"/>
        <v>–</v>
      </c>
      <c r="G60" s="967"/>
      <c r="H60" s="967"/>
      <c r="I60" s="967"/>
      <c r="J60" s="967"/>
      <c r="K60" s="967"/>
      <c r="L60" s="967"/>
      <c r="M60" s="967"/>
      <c r="O60" s="466" t="s">
        <v>377</v>
      </c>
      <c r="P60" s="948" t="s">
        <v>378</v>
      </c>
      <c r="Q60" s="949"/>
      <c r="R60" s="949"/>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7" t="str">
        <f t="shared" ca="1" si="83"/>
        <v>–</v>
      </c>
      <c r="G61" s="967"/>
      <c r="H61" s="967"/>
      <c r="I61" s="967"/>
      <c r="J61" s="967"/>
      <c r="K61" s="967"/>
      <c r="L61" s="967"/>
      <c r="M61" s="967"/>
      <c r="O61" s="467"/>
      <c r="P61" s="940"/>
      <c r="Q61" s="941"/>
      <c r="R61" s="942"/>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7" t="str">
        <f t="shared" ca="1" si="83"/>
        <v>–</v>
      </c>
      <c r="G62" s="967"/>
      <c r="H62" s="967"/>
      <c r="I62" s="967"/>
      <c r="J62" s="967"/>
      <c r="K62" s="967"/>
      <c r="L62" s="967"/>
      <c r="M62" s="967"/>
      <c r="O62" s="468"/>
      <c r="P62" s="943"/>
      <c r="Q62" s="944"/>
      <c r="R62" s="945"/>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3"/>
      <c r="Q63" s="944"/>
      <c r="R63" s="945"/>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3"/>
      <c r="Q64" s="944"/>
      <c r="R64" s="945"/>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3"/>
      <c r="Q65" s="944"/>
      <c r="R65" s="945"/>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3"/>
      <c r="Q66" s="944"/>
      <c r="R66" s="945"/>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3"/>
      <c r="Q67" s="944"/>
      <c r="R67" s="945"/>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3"/>
      <c r="Q68" s="944"/>
      <c r="R68" s="945"/>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3"/>
      <c r="Q69" s="944"/>
      <c r="R69" s="945"/>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40"/>
      <c r="Q70" s="941"/>
      <c r="R70" s="942"/>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6"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O41:R41"/>
    <mergeCell ref="O42:O44"/>
    <mergeCell ref="P45:R45"/>
    <mergeCell ref="O46:R48"/>
    <mergeCell ref="F62:M62"/>
    <mergeCell ref="P61:R61"/>
    <mergeCell ref="P62:R62"/>
    <mergeCell ref="G56:M56"/>
    <mergeCell ref="P60:R60"/>
    <mergeCell ref="F57:M57"/>
    <mergeCell ref="F58:M58"/>
    <mergeCell ref="F59:M59"/>
    <mergeCell ref="F60:M60"/>
    <mergeCell ref="F61:M61"/>
    <mergeCell ref="P63:R63"/>
    <mergeCell ref="O52:R54"/>
    <mergeCell ref="P70:R70"/>
    <mergeCell ref="P64:R64"/>
    <mergeCell ref="P65:R65"/>
    <mergeCell ref="P66:R66"/>
    <mergeCell ref="P67:R67"/>
    <mergeCell ref="P68:R68"/>
    <mergeCell ref="P69:R69"/>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69"/>
      <c r="B40" s="72"/>
      <c r="C40" s="73"/>
      <c r="D40" s="74"/>
      <c r="AY40" s="76"/>
      <c r="AZ40" s="76"/>
      <c r="BD40" s="124"/>
      <c r="BH40" s="81"/>
      <c r="BI40" s="81"/>
      <c r="BJ40" s="81"/>
      <c r="BK40" s="82"/>
      <c r="BL40" s="82"/>
      <c r="BM40" s="82"/>
    </row>
    <row r="41" spans="1:66" ht="15" hidden="1" customHeight="1">
      <c r="A41" s="969"/>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69"/>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69"/>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69"/>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69"/>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69"/>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69"/>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69"/>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69"/>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69"/>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69"/>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69"/>
      <c r="B52" s="105"/>
      <c r="C52" s="970"/>
      <c r="D52" s="970"/>
      <c r="E52" s="970"/>
      <c r="F52" s="970"/>
      <c r="G52" s="970"/>
      <c r="H52" s="970"/>
      <c r="I52" s="970"/>
      <c r="J52" s="970"/>
      <c r="K52" s="970"/>
      <c r="L52" s="970"/>
      <c r="M52" s="970"/>
      <c r="N52" s="970"/>
      <c r="O52" s="970"/>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69"/>
      <c r="B53" s="105"/>
      <c r="C53" s="971"/>
      <c r="D53" s="971"/>
      <c r="E53" s="971"/>
      <c r="F53" s="971"/>
      <c r="G53" s="971"/>
      <c r="H53" s="971"/>
      <c r="I53" s="971"/>
      <c r="J53" s="971"/>
      <c r="K53" s="971"/>
      <c r="L53" s="971"/>
      <c r="M53" s="971"/>
      <c r="N53" s="971"/>
      <c r="O53" s="971"/>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69"/>
      <c r="B54" s="105"/>
      <c r="C54" s="971"/>
      <c r="D54" s="971"/>
      <c r="E54" s="971"/>
      <c r="F54" s="971"/>
      <c r="G54" s="971"/>
      <c r="H54" s="971"/>
      <c r="I54" s="971"/>
      <c r="J54" s="971"/>
      <c r="K54" s="971"/>
      <c r="L54" s="971"/>
      <c r="M54" s="971"/>
      <c r="N54" s="971"/>
      <c r="O54" s="971"/>
      <c r="BE54" s="14" t="b">
        <v>1</v>
      </c>
      <c r="BI54" s="101">
        <f t="shared" si="9"/>
        <v>42381</v>
      </c>
      <c r="BK54" s="102"/>
      <c r="BL54" s="102"/>
      <c r="BM54" s="102"/>
      <c r="BN54" s="102"/>
    </row>
    <row r="55" spans="1:66" ht="15" hidden="1" customHeight="1">
      <c r="A55" s="969"/>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69"/>
      <c r="B56" s="72"/>
      <c r="C56" s="73"/>
      <c r="D56" s="74"/>
      <c r="BI56" s="101">
        <f t="shared" si="9"/>
        <v>42383</v>
      </c>
      <c r="BM56" s="102"/>
    </row>
    <row r="57" spans="1:66" ht="15" hidden="1" customHeight="1">
      <c r="A57" s="969"/>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69"/>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69"/>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69"/>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69"/>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69"/>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69"/>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69"/>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69"/>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69"/>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69"/>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69"/>
      <c r="B68" s="105"/>
      <c r="C68" s="970"/>
      <c r="D68" s="970"/>
      <c r="E68" s="970"/>
      <c r="F68" s="970"/>
      <c r="G68" s="970"/>
      <c r="H68" s="970"/>
      <c r="I68" s="970"/>
      <c r="J68" s="970"/>
      <c r="K68" s="970"/>
      <c r="L68" s="970"/>
      <c r="M68" s="970"/>
      <c r="N68" s="970"/>
      <c r="O68" s="970"/>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69"/>
      <c r="B69" s="105"/>
      <c r="C69" s="971"/>
      <c r="D69" s="971"/>
      <c r="E69" s="971"/>
      <c r="F69" s="971"/>
      <c r="G69" s="971"/>
      <c r="H69" s="971"/>
      <c r="I69" s="971"/>
      <c r="J69" s="971"/>
      <c r="K69" s="971"/>
      <c r="L69" s="971"/>
      <c r="M69" s="971"/>
      <c r="N69" s="971"/>
      <c r="O69" s="971"/>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69"/>
      <c r="B70" s="105"/>
      <c r="C70" s="971"/>
      <c r="D70" s="971"/>
      <c r="E70" s="971"/>
      <c r="F70" s="971"/>
      <c r="G70" s="971"/>
      <c r="H70" s="971"/>
      <c r="I70" s="971"/>
      <c r="J70" s="971"/>
      <c r="K70" s="971"/>
      <c r="L70" s="971"/>
      <c r="M70" s="971"/>
      <c r="N70" s="971"/>
      <c r="O70" s="971"/>
      <c r="BD70" s="15"/>
      <c r="BI70" s="101">
        <f t="shared" si="9"/>
        <v>42397</v>
      </c>
      <c r="BK70" s="102"/>
      <c r="BL70" s="102"/>
      <c r="BM70" s="102"/>
      <c r="BN70" s="102"/>
    </row>
    <row r="71" spans="1:66" ht="15" hidden="1" customHeight="1">
      <c r="A71" s="969"/>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69"/>
      <c r="B72" s="72"/>
      <c r="C72" s="73"/>
      <c r="D72" s="74"/>
      <c r="BI72" s="101">
        <f t="shared" si="9"/>
        <v>42399</v>
      </c>
      <c r="BM72" s="102"/>
    </row>
    <row r="73" spans="1:66" ht="15" hidden="1" customHeight="1">
      <c r="A73" s="969"/>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69"/>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69"/>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69"/>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69"/>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69"/>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69"/>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69"/>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69"/>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69"/>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69"/>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69"/>
      <c r="B84" s="105"/>
      <c r="C84" s="970"/>
      <c r="D84" s="970"/>
      <c r="E84" s="970"/>
      <c r="F84" s="970"/>
      <c r="G84" s="970"/>
      <c r="H84" s="970"/>
      <c r="I84" s="970"/>
      <c r="J84" s="970"/>
      <c r="K84" s="970"/>
      <c r="L84" s="970"/>
      <c r="M84" s="970"/>
      <c r="N84" s="970"/>
      <c r="O84" s="970"/>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69"/>
      <c r="B85" s="105"/>
      <c r="C85" s="971"/>
      <c r="D85" s="971"/>
      <c r="E85" s="971"/>
      <c r="F85" s="971"/>
      <c r="G85" s="971"/>
      <c r="H85" s="971"/>
      <c r="I85" s="971"/>
      <c r="J85" s="971"/>
      <c r="K85" s="971"/>
      <c r="L85" s="971"/>
      <c r="M85" s="971"/>
      <c r="N85" s="971"/>
      <c r="O85" s="971"/>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69"/>
      <c r="B86" s="105"/>
      <c r="C86" s="971"/>
      <c r="D86" s="971"/>
      <c r="E86" s="971"/>
      <c r="F86" s="971"/>
      <c r="G86" s="971"/>
      <c r="H86" s="971"/>
      <c r="I86" s="971"/>
      <c r="J86" s="971"/>
      <c r="K86" s="971"/>
      <c r="L86" s="971"/>
      <c r="M86" s="971"/>
      <c r="N86" s="971"/>
      <c r="O86" s="971"/>
      <c r="BD86" s="15"/>
      <c r="BI86" s="101">
        <f t="shared" si="9"/>
        <v>42413</v>
      </c>
      <c r="BK86" s="102"/>
      <c r="BL86" s="102"/>
      <c r="BM86" s="102"/>
      <c r="BN86" s="102"/>
    </row>
    <row r="87" spans="1:66" ht="15" hidden="1" customHeight="1">
      <c r="A87" s="969"/>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69"/>
      <c r="B88" s="72"/>
      <c r="C88" s="73"/>
      <c r="D88" s="74"/>
      <c r="BI88" s="101">
        <f t="shared" si="9"/>
        <v>42415</v>
      </c>
      <c r="BM88" s="102"/>
    </row>
    <row r="89" spans="1:66" ht="15" hidden="1" customHeight="1">
      <c r="A89" s="969"/>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69"/>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69"/>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69"/>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69"/>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69"/>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69"/>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69"/>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69"/>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69"/>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69"/>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69"/>
      <c r="B100" s="105"/>
      <c r="C100" s="970"/>
      <c r="D100" s="970"/>
      <c r="E100" s="970"/>
      <c r="F100" s="970"/>
      <c r="G100" s="970"/>
      <c r="H100" s="970"/>
      <c r="I100" s="970"/>
      <c r="J100" s="970"/>
      <c r="K100" s="970"/>
      <c r="L100" s="970"/>
      <c r="M100" s="970"/>
      <c r="N100" s="970"/>
      <c r="O100" s="970"/>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69"/>
      <c r="B101" s="105"/>
      <c r="C101" s="971"/>
      <c r="D101" s="971"/>
      <c r="E101" s="971"/>
      <c r="F101" s="971"/>
      <c r="G101" s="971"/>
      <c r="H101" s="971"/>
      <c r="I101" s="971"/>
      <c r="J101" s="971"/>
      <c r="K101" s="971"/>
      <c r="L101" s="971"/>
      <c r="M101" s="971"/>
      <c r="N101" s="971"/>
      <c r="O101" s="971"/>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69"/>
      <c r="B102" s="105"/>
      <c r="C102" s="971"/>
      <c r="D102" s="971"/>
      <c r="E102" s="971"/>
      <c r="F102" s="971"/>
      <c r="G102" s="971"/>
      <c r="H102" s="971"/>
      <c r="I102" s="971"/>
      <c r="J102" s="971"/>
      <c r="K102" s="971"/>
      <c r="L102" s="971"/>
      <c r="M102" s="971"/>
      <c r="N102" s="971"/>
      <c r="O102" s="971"/>
      <c r="BD102" s="15"/>
      <c r="BI102" s="101">
        <f t="shared" si="9"/>
        <v>42429</v>
      </c>
      <c r="BK102" s="102"/>
      <c r="BL102" s="102"/>
      <c r="BM102" s="102"/>
      <c r="BN102" s="102"/>
    </row>
    <row r="103" spans="1:66" ht="15" hidden="1" customHeight="1">
      <c r="A103" s="969"/>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69"/>
      <c r="B104" s="72"/>
      <c r="C104" s="73"/>
      <c r="D104" s="74"/>
      <c r="BI104" s="101">
        <f t="shared" si="9"/>
        <v>42431</v>
      </c>
      <c r="BM104" s="102"/>
    </row>
    <row r="105" spans="1:66" ht="15" hidden="1" customHeight="1">
      <c r="A105" s="969"/>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69"/>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69"/>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69"/>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69"/>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69"/>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69"/>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69"/>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69"/>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69"/>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69"/>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69"/>
      <c r="B116" s="105"/>
      <c r="C116" s="970"/>
      <c r="D116" s="970"/>
      <c r="E116" s="970"/>
      <c r="F116" s="970"/>
      <c r="G116" s="970"/>
      <c r="H116" s="970"/>
      <c r="I116" s="970"/>
      <c r="J116" s="970"/>
      <c r="K116" s="970"/>
      <c r="L116" s="970"/>
      <c r="M116" s="970"/>
      <c r="N116" s="970"/>
      <c r="O116" s="970"/>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69"/>
      <c r="B117" s="105"/>
      <c r="C117" s="971"/>
      <c r="D117" s="971"/>
      <c r="E117" s="971"/>
      <c r="F117" s="971"/>
      <c r="G117" s="971"/>
      <c r="H117" s="971"/>
      <c r="I117" s="971"/>
      <c r="J117" s="971"/>
      <c r="K117" s="971"/>
      <c r="L117" s="971"/>
      <c r="M117" s="971"/>
      <c r="N117" s="971"/>
      <c r="O117" s="971"/>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69"/>
      <c r="B118" s="105"/>
      <c r="C118" s="971"/>
      <c r="D118" s="971"/>
      <c r="E118" s="971"/>
      <c r="F118" s="971"/>
      <c r="G118" s="971"/>
      <c r="H118" s="971"/>
      <c r="I118" s="971"/>
      <c r="J118" s="971"/>
      <c r="K118" s="971"/>
      <c r="L118" s="971"/>
      <c r="M118" s="971"/>
      <c r="N118" s="971"/>
      <c r="O118" s="971"/>
      <c r="BD118" s="15"/>
      <c r="BI118" s="101">
        <f t="shared" si="46"/>
        <v>42445</v>
      </c>
      <c r="BK118" s="102"/>
      <c r="BL118" s="102"/>
      <c r="BM118" s="102"/>
      <c r="BN118" s="102"/>
    </row>
    <row r="119" spans="1:66" ht="15" hidden="1" customHeight="1">
      <c r="A119" s="969"/>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69"/>
      <c r="B120" s="72"/>
      <c r="C120" s="73"/>
      <c r="D120" s="74"/>
      <c r="BI120" s="101">
        <f t="shared" si="46"/>
        <v>42447</v>
      </c>
      <c r="BM120" s="102"/>
    </row>
    <row r="121" spans="1:66" ht="15" hidden="1" customHeight="1">
      <c r="A121" s="969"/>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69"/>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69"/>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69"/>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69"/>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69"/>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69"/>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69"/>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69"/>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69"/>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69"/>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69"/>
      <c r="B132" s="105"/>
      <c r="C132" s="970"/>
      <c r="D132" s="970"/>
      <c r="E132" s="970"/>
      <c r="F132" s="970"/>
      <c r="G132" s="970"/>
      <c r="H132" s="970"/>
      <c r="I132" s="970"/>
      <c r="J132" s="970"/>
      <c r="K132" s="970"/>
      <c r="L132" s="970"/>
      <c r="M132" s="970"/>
      <c r="N132" s="970"/>
      <c r="O132" s="970"/>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69"/>
      <c r="B133" s="105"/>
      <c r="C133" s="971"/>
      <c r="D133" s="971"/>
      <c r="E133" s="971"/>
      <c r="F133" s="971"/>
      <c r="G133" s="971"/>
      <c r="H133" s="971"/>
      <c r="I133" s="971"/>
      <c r="J133" s="971"/>
      <c r="K133" s="971"/>
      <c r="L133" s="971"/>
      <c r="M133" s="971"/>
      <c r="N133" s="971"/>
      <c r="O133" s="971"/>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69"/>
      <c r="B134" s="105"/>
      <c r="C134" s="971"/>
      <c r="D134" s="971"/>
      <c r="E134" s="971"/>
      <c r="F134" s="971"/>
      <c r="G134" s="971"/>
      <c r="H134" s="971"/>
      <c r="I134" s="971"/>
      <c r="J134" s="971"/>
      <c r="K134" s="971"/>
      <c r="L134" s="971"/>
      <c r="M134" s="971"/>
      <c r="N134" s="971"/>
      <c r="O134" s="971"/>
      <c r="BD134" s="15"/>
      <c r="BI134" s="101">
        <f t="shared" si="46"/>
        <v>42461</v>
      </c>
      <c r="BK134" s="102"/>
      <c r="BL134" s="102"/>
      <c r="BM134" s="102"/>
      <c r="BN134" s="102"/>
    </row>
    <row r="135" spans="1:66" ht="15" hidden="1" customHeight="1">
      <c r="A135" s="969"/>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69"/>
      <c r="B136" s="72"/>
      <c r="C136" s="73"/>
      <c r="D136" s="74"/>
      <c r="BI136" s="101">
        <f t="shared" si="46"/>
        <v>42463</v>
      </c>
      <c r="BM136" s="102"/>
    </row>
    <row r="137" spans="1:66" ht="15" hidden="1" customHeight="1">
      <c r="A137" s="969"/>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69"/>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69"/>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69"/>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69"/>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69"/>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69"/>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69"/>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69"/>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69"/>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69"/>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69"/>
      <c r="B148" s="105"/>
      <c r="C148" s="970"/>
      <c r="D148" s="970"/>
      <c r="E148" s="970"/>
      <c r="F148" s="970"/>
      <c r="G148" s="970"/>
      <c r="H148" s="970"/>
      <c r="I148" s="970"/>
      <c r="J148" s="970"/>
      <c r="K148" s="970"/>
      <c r="L148" s="970"/>
      <c r="M148" s="970"/>
      <c r="N148" s="970"/>
      <c r="O148" s="970"/>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69"/>
      <c r="B149" s="105"/>
      <c r="C149" s="971"/>
      <c r="D149" s="971"/>
      <c r="E149" s="971"/>
      <c r="F149" s="971"/>
      <c r="G149" s="971"/>
      <c r="H149" s="971"/>
      <c r="I149" s="971"/>
      <c r="J149" s="971"/>
      <c r="K149" s="971"/>
      <c r="L149" s="971"/>
      <c r="M149" s="971"/>
      <c r="N149" s="971"/>
      <c r="O149" s="971"/>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69"/>
      <c r="B150" s="105"/>
      <c r="C150" s="971"/>
      <c r="D150" s="971"/>
      <c r="E150" s="971"/>
      <c r="F150" s="971"/>
      <c r="G150" s="971"/>
      <c r="H150" s="971"/>
      <c r="I150" s="971"/>
      <c r="J150" s="971"/>
      <c r="K150" s="971"/>
      <c r="L150" s="971"/>
      <c r="M150" s="971"/>
      <c r="N150" s="971"/>
      <c r="O150" s="971"/>
      <c r="BD150" s="15"/>
      <c r="BI150" s="101">
        <f t="shared" si="46"/>
        <v>42477</v>
      </c>
      <c r="BK150" s="102"/>
      <c r="BL150" s="102"/>
      <c r="BM150" s="102"/>
      <c r="BN150" s="102"/>
    </row>
    <row r="151" spans="1:66" ht="15" hidden="1" customHeight="1">
      <c r="A151" s="969"/>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69"/>
      <c r="B152" s="72"/>
      <c r="C152" s="73"/>
      <c r="D152" s="74"/>
      <c r="BI152" s="101">
        <f t="shared" si="46"/>
        <v>42479</v>
      </c>
      <c r="BM152" s="102"/>
    </row>
    <row r="153" spans="1:66" ht="15" hidden="1" customHeight="1">
      <c r="A153" s="969"/>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69"/>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69"/>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69"/>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69"/>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69"/>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69"/>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69"/>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69"/>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69"/>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69"/>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69"/>
      <c r="B164" s="105"/>
      <c r="C164" s="970"/>
      <c r="D164" s="970"/>
      <c r="E164" s="970"/>
      <c r="F164" s="970"/>
      <c r="G164" s="970"/>
      <c r="H164" s="970"/>
      <c r="I164" s="970"/>
      <c r="J164" s="970"/>
      <c r="K164" s="970"/>
      <c r="L164" s="970"/>
      <c r="M164" s="970"/>
      <c r="N164" s="970"/>
      <c r="O164" s="970"/>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69"/>
      <c r="B165" s="105"/>
      <c r="C165" s="971"/>
      <c r="D165" s="971"/>
      <c r="E165" s="971"/>
      <c r="F165" s="971"/>
      <c r="G165" s="971"/>
      <c r="H165" s="971"/>
      <c r="I165" s="971"/>
      <c r="J165" s="971"/>
      <c r="K165" s="971"/>
      <c r="L165" s="971"/>
      <c r="M165" s="971"/>
      <c r="N165" s="971"/>
      <c r="O165" s="971"/>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69"/>
      <c r="B166" s="105"/>
      <c r="C166" s="971"/>
      <c r="D166" s="971"/>
      <c r="E166" s="971"/>
      <c r="F166" s="971"/>
      <c r="G166" s="971"/>
      <c r="H166" s="971"/>
      <c r="I166" s="971"/>
      <c r="J166" s="971"/>
      <c r="K166" s="971"/>
      <c r="L166" s="971"/>
      <c r="M166" s="971"/>
      <c r="N166" s="971"/>
      <c r="O166" s="971"/>
      <c r="BD166" s="15"/>
      <c r="BI166" s="101">
        <f t="shared" si="46"/>
        <v>42493</v>
      </c>
      <c r="BK166" s="102"/>
      <c r="BL166" s="102"/>
      <c r="BM166" s="102"/>
      <c r="BN166" s="102"/>
    </row>
    <row r="167" spans="1:66" ht="15" hidden="1" customHeight="1">
      <c r="A167" s="969"/>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69"/>
      <c r="B168" s="72"/>
      <c r="C168" s="73"/>
      <c r="D168" s="74"/>
      <c r="BI168" s="101">
        <f t="shared" si="46"/>
        <v>42495</v>
      </c>
      <c r="BM168" s="102"/>
    </row>
    <row r="169" spans="1:66" ht="15" hidden="1" customHeight="1">
      <c r="A169" s="969"/>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69"/>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69"/>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69"/>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69"/>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69"/>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69"/>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69"/>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69"/>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69"/>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69"/>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69"/>
      <c r="B180" s="105"/>
      <c r="C180" s="970"/>
      <c r="D180" s="970"/>
      <c r="E180" s="970"/>
      <c r="F180" s="970"/>
      <c r="G180" s="970"/>
      <c r="H180" s="970"/>
      <c r="I180" s="970"/>
      <c r="J180" s="970"/>
      <c r="K180" s="970"/>
      <c r="L180" s="970"/>
      <c r="M180" s="970"/>
      <c r="N180" s="970"/>
      <c r="O180" s="970"/>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69"/>
      <c r="B181" s="105"/>
      <c r="C181" s="971"/>
      <c r="D181" s="971"/>
      <c r="E181" s="971"/>
      <c r="F181" s="971"/>
      <c r="G181" s="971"/>
      <c r="H181" s="971"/>
      <c r="I181" s="971"/>
      <c r="J181" s="971"/>
      <c r="K181" s="971"/>
      <c r="L181" s="971"/>
      <c r="M181" s="971"/>
      <c r="N181" s="971"/>
      <c r="O181" s="971"/>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69"/>
      <c r="B182" s="105"/>
      <c r="C182" s="971"/>
      <c r="D182" s="971"/>
      <c r="E182" s="971"/>
      <c r="F182" s="971"/>
      <c r="G182" s="971"/>
      <c r="H182" s="971"/>
      <c r="I182" s="971"/>
      <c r="J182" s="971"/>
      <c r="K182" s="971"/>
      <c r="L182" s="971"/>
      <c r="M182" s="971"/>
      <c r="N182" s="971"/>
      <c r="O182" s="971"/>
      <c r="BD182" s="15"/>
      <c r="BI182" s="101">
        <f t="shared" si="83"/>
        <v>42509</v>
      </c>
      <c r="BK182" s="102"/>
      <c r="BL182" s="102"/>
      <c r="BM182" s="102"/>
      <c r="BN182" s="102"/>
    </row>
    <row r="183" spans="1:66" ht="15" hidden="1" customHeight="1">
      <c r="A183" s="969"/>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69"/>
      <c r="B184" s="72"/>
      <c r="C184" s="73"/>
      <c r="D184" s="74"/>
      <c r="BI184" s="101">
        <f t="shared" si="83"/>
        <v>42511</v>
      </c>
      <c r="BM184" s="102"/>
    </row>
    <row r="185" spans="1:66" ht="15" hidden="1" customHeight="1">
      <c r="A185" s="969"/>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69"/>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69"/>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69"/>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69"/>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69"/>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69"/>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69"/>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69"/>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69"/>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69"/>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69"/>
      <c r="B196" s="105"/>
      <c r="C196" s="970"/>
      <c r="D196" s="970"/>
      <c r="E196" s="970"/>
      <c r="F196" s="970"/>
      <c r="G196" s="970"/>
      <c r="H196" s="970"/>
      <c r="I196" s="970"/>
      <c r="J196" s="970"/>
      <c r="K196" s="970"/>
      <c r="L196" s="970"/>
      <c r="M196" s="970"/>
      <c r="N196" s="970"/>
      <c r="O196" s="970"/>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69"/>
      <c r="B197" s="105"/>
      <c r="C197" s="971"/>
      <c r="D197" s="971"/>
      <c r="E197" s="971"/>
      <c r="F197" s="971"/>
      <c r="G197" s="971"/>
      <c r="H197" s="971"/>
      <c r="I197" s="971"/>
      <c r="J197" s="971"/>
      <c r="K197" s="971"/>
      <c r="L197" s="971"/>
      <c r="M197" s="971"/>
      <c r="N197" s="971"/>
      <c r="O197" s="971"/>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69"/>
      <c r="B198" s="105"/>
      <c r="C198" s="971"/>
      <c r="D198" s="971"/>
      <c r="E198" s="971"/>
      <c r="F198" s="971"/>
      <c r="G198" s="971"/>
      <c r="H198" s="971"/>
      <c r="I198" s="971"/>
      <c r="J198" s="971"/>
      <c r="K198" s="971"/>
      <c r="L198" s="971"/>
      <c r="M198" s="971"/>
      <c r="N198" s="971"/>
      <c r="O198" s="971"/>
      <c r="BD198" s="15"/>
      <c r="BI198" s="101">
        <f t="shared" si="93"/>
        <v>42525</v>
      </c>
      <c r="BK198" s="102"/>
      <c r="BL198" s="102"/>
      <c r="BM198" s="102"/>
      <c r="BN198" s="102"/>
    </row>
    <row r="199" spans="1:66" ht="15" hidden="1" customHeight="1">
      <c r="A199" s="969"/>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69"/>
      <c r="B200" s="72"/>
      <c r="C200" s="73"/>
      <c r="D200" s="74"/>
      <c r="BI200" s="101">
        <f t="shared" si="93"/>
        <v>42527</v>
      </c>
      <c r="BM200" s="102"/>
    </row>
    <row r="201" spans="1:66" ht="15" hidden="1" customHeight="1">
      <c r="A201" s="969"/>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69"/>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69"/>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69"/>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69"/>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69"/>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69"/>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69"/>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69"/>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69"/>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69"/>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69"/>
      <c r="B212" s="105"/>
      <c r="C212" s="970"/>
      <c r="D212" s="970"/>
      <c r="E212" s="970"/>
      <c r="F212" s="970"/>
      <c r="G212" s="970"/>
      <c r="H212" s="970"/>
      <c r="I212" s="970"/>
      <c r="J212" s="970"/>
      <c r="K212" s="970"/>
      <c r="L212" s="970"/>
      <c r="M212" s="970"/>
      <c r="N212" s="970"/>
      <c r="O212" s="970"/>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69"/>
      <c r="B213" s="105"/>
      <c r="C213" s="971"/>
      <c r="D213" s="971"/>
      <c r="E213" s="971"/>
      <c r="F213" s="971"/>
      <c r="G213" s="971"/>
      <c r="H213" s="971"/>
      <c r="I213" s="971"/>
      <c r="J213" s="971"/>
      <c r="K213" s="971"/>
      <c r="L213" s="971"/>
      <c r="M213" s="971"/>
      <c r="N213" s="971"/>
      <c r="O213" s="971"/>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69"/>
      <c r="B214" s="105"/>
      <c r="C214" s="971"/>
      <c r="D214" s="971"/>
      <c r="E214" s="971"/>
      <c r="F214" s="971"/>
      <c r="G214" s="971"/>
      <c r="H214" s="971"/>
      <c r="I214" s="971"/>
      <c r="J214" s="971"/>
      <c r="K214" s="971"/>
      <c r="L214" s="971"/>
      <c r="M214" s="971"/>
      <c r="N214" s="971"/>
      <c r="O214" s="971"/>
      <c r="BD214" s="15"/>
      <c r="BI214" s="101">
        <f t="shared" si="93"/>
        <v>42541</v>
      </c>
      <c r="BK214" s="102"/>
      <c r="BL214" s="102"/>
      <c r="BM214" s="102"/>
      <c r="BN214" s="102"/>
    </row>
    <row r="215" spans="1:66" ht="15" hidden="1" customHeight="1">
      <c r="A215" s="969"/>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69"/>
      <c r="B216" s="72"/>
      <c r="C216" s="73"/>
      <c r="D216" s="74"/>
      <c r="BI216" s="101">
        <f t="shared" si="93"/>
        <v>42543</v>
      </c>
      <c r="BM216" s="102"/>
    </row>
    <row r="217" spans="1:66" ht="15" hidden="1" customHeight="1">
      <c r="A217" s="969"/>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69"/>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69"/>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69"/>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69"/>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69"/>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69"/>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69"/>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69"/>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69"/>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69"/>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69"/>
      <c r="B228" s="105"/>
      <c r="C228" s="970"/>
      <c r="D228" s="970"/>
      <c r="E228" s="970"/>
      <c r="F228" s="970"/>
      <c r="G228" s="970"/>
      <c r="H228" s="970"/>
      <c r="I228" s="970"/>
      <c r="J228" s="970"/>
      <c r="K228" s="970"/>
      <c r="L228" s="970"/>
      <c r="M228" s="970"/>
      <c r="N228" s="970"/>
      <c r="O228" s="970"/>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69"/>
      <c r="B229" s="105"/>
      <c r="C229" s="971"/>
      <c r="D229" s="971"/>
      <c r="E229" s="971"/>
      <c r="F229" s="971"/>
      <c r="G229" s="971"/>
      <c r="H229" s="971"/>
      <c r="I229" s="971"/>
      <c r="J229" s="971"/>
      <c r="K229" s="971"/>
      <c r="L229" s="971"/>
      <c r="M229" s="971"/>
      <c r="N229" s="971"/>
      <c r="O229" s="971"/>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69"/>
      <c r="B230" s="105"/>
      <c r="C230" s="971"/>
      <c r="D230" s="971"/>
      <c r="E230" s="971"/>
      <c r="F230" s="971"/>
      <c r="G230" s="971"/>
      <c r="H230" s="971"/>
      <c r="I230" s="971"/>
      <c r="J230" s="971"/>
      <c r="K230" s="971"/>
      <c r="L230" s="971"/>
      <c r="M230" s="971"/>
      <c r="N230" s="971"/>
      <c r="O230" s="971"/>
      <c r="BD230" s="15"/>
      <c r="BI230" s="101"/>
      <c r="BK230" s="102"/>
      <c r="BL230" s="102"/>
      <c r="BM230" s="102"/>
      <c r="BN230" s="102"/>
    </row>
    <row r="231" spans="1:66" ht="15" hidden="1" customHeight="1">
      <c r="A231" s="969"/>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69"/>
      <c r="B232" s="72"/>
      <c r="C232" s="73"/>
      <c r="D232" s="74"/>
      <c r="BI232" s="101"/>
      <c r="BM232" s="102"/>
    </row>
    <row r="233" spans="1:66" ht="15" hidden="1" customHeight="1">
      <c r="A233" s="969"/>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69"/>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69"/>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69"/>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69"/>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69"/>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69"/>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69"/>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69"/>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69"/>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69"/>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69"/>
      <c r="B244" s="105"/>
      <c r="C244" s="970"/>
      <c r="D244" s="970"/>
      <c r="E244" s="970"/>
      <c r="F244" s="970"/>
      <c r="G244" s="970"/>
      <c r="H244" s="970"/>
      <c r="I244" s="970"/>
      <c r="J244" s="970"/>
      <c r="K244" s="970"/>
      <c r="L244" s="970"/>
      <c r="M244" s="970"/>
      <c r="N244" s="970"/>
      <c r="O244" s="970"/>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69"/>
      <c r="B245" s="105"/>
      <c r="C245" s="971"/>
      <c r="D245" s="971"/>
      <c r="E245" s="971"/>
      <c r="F245" s="971"/>
      <c r="G245" s="971"/>
      <c r="H245" s="971"/>
      <c r="I245" s="971"/>
      <c r="J245" s="971"/>
      <c r="K245" s="971"/>
      <c r="L245" s="971"/>
      <c r="M245" s="971"/>
      <c r="N245" s="971"/>
      <c r="O245" s="971"/>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69"/>
      <c r="B246" s="105"/>
      <c r="C246" s="971"/>
      <c r="D246" s="971"/>
      <c r="E246" s="971"/>
      <c r="F246" s="971"/>
      <c r="G246" s="971"/>
      <c r="H246" s="971"/>
      <c r="I246" s="971"/>
      <c r="J246" s="971"/>
      <c r="K246" s="971"/>
      <c r="L246" s="971"/>
      <c r="M246" s="971"/>
      <c r="N246" s="971"/>
      <c r="O246" s="971"/>
      <c r="BD246" s="15"/>
      <c r="BI246" s="101"/>
      <c r="BK246" s="102"/>
      <c r="BL246" s="102"/>
      <c r="BM246" s="102"/>
      <c r="BN246" s="102"/>
    </row>
    <row r="247" spans="1:66" ht="15" hidden="1" customHeight="1">
      <c r="A247" s="969"/>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69"/>
      <c r="B248" s="72"/>
      <c r="C248" s="73"/>
      <c r="D248" s="74"/>
      <c r="BI248" s="101"/>
      <c r="BM248" s="102"/>
    </row>
    <row r="249" spans="1:66" ht="15" hidden="1" customHeight="1">
      <c r="A249" s="969"/>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69"/>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69"/>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69"/>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69"/>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69"/>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69"/>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69"/>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69"/>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69"/>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69"/>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69"/>
      <c r="B260" s="105"/>
      <c r="C260" s="970"/>
      <c r="D260" s="970"/>
      <c r="E260" s="970"/>
      <c r="F260" s="970"/>
      <c r="G260" s="970"/>
      <c r="H260" s="970"/>
      <c r="I260" s="970"/>
      <c r="J260" s="970"/>
      <c r="K260" s="970"/>
      <c r="L260" s="970"/>
      <c r="M260" s="970"/>
      <c r="N260" s="970"/>
      <c r="O260" s="970"/>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69"/>
      <c r="B261" s="105"/>
      <c r="C261" s="971"/>
      <c r="D261" s="971"/>
      <c r="E261" s="971"/>
      <c r="F261" s="971"/>
      <c r="G261" s="971"/>
      <c r="H261" s="971"/>
      <c r="I261" s="971"/>
      <c r="J261" s="971"/>
      <c r="K261" s="971"/>
      <c r="L261" s="971"/>
      <c r="M261" s="971"/>
      <c r="N261" s="971"/>
      <c r="O261" s="971"/>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69"/>
      <c r="B262" s="105"/>
      <c r="C262" s="971"/>
      <c r="D262" s="971"/>
      <c r="E262" s="971"/>
      <c r="F262" s="971"/>
      <c r="G262" s="971"/>
      <c r="H262" s="971"/>
      <c r="I262" s="971"/>
      <c r="J262" s="971"/>
      <c r="K262" s="971"/>
      <c r="L262" s="971"/>
      <c r="M262" s="971"/>
      <c r="N262" s="971"/>
      <c r="O262" s="971"/>
      <c r="BD262" s="15"/>
      <c r="BI262" s="101"/>
      <c r="BK262" s="102"/>
      <c r="BL262" s="102"/>
      <c r="BM262" s="102"/>
      <c r="BN262" s="102"/>
    </row>
    <row r="263" spans="1:66" ht="15" hidden="1" customHeight="1">
      <c r="A263" s="969"/>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69"/>
      <c r="B264" s="72"/>
      <c r="C264" s="73"/>
      <c r="D264" s="74"/>
      <c r="BI264" s="101"/>
      <c r="BM264" s="102"/>
    </row>
    <row r="265" spans="1:66" ht="15" hidden="1" customHeight="1">
      <c r="A265" s="969"/>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69"/>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69"/>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69"/>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69"/>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69"/>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69"/>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69"/>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69"/>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69"/>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69"/>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69"/>
      <c r="B276" s="105"/>
      <c r="C276" s="970"/>
      <c r="D276" s="970"/>
      <c r="E276" s="970"/>
      <c r="F276" s="970"/>
      <c r="G276" s="970"/>
      <c r="H276" s="970"/>
      <c r="I276" s="970"/>
      <c r="J276" s="970"/>
      <c r="K276" s="970"/>
      <c r="L276" s="970"/>
      <c r="M276" s="970"/>
      <c r="N276" s="970"/>
      <c r="O276" s="970"/>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69"/>
      <c r="B277" s="105"/>
      <c r="C277" s="971"/>
      <c r="D277" s="971"/>
      <c r="E277" s="971"/>
      <c r="F277" s="971"/>
      <c r="G277" s="971"/>
      <c r="H277" s="971"/>
      <c r="I277" s="971"/>
      <c r="J277" s="971"/>
      <c r="K277" s="971"/>
      <c r="L277" s="971"/>
      <c r="M277" s="971"/>
      <c r="N277" s="971"/>
      <c r="O277" s="971"/>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69"/>
      <c r="B278" s="105"/>
      <c r="C278" s="971"/>
      <c r="D278" s="971"/>
      <c r="E278" s="971"/>
      <c r="F278" s="971"/>
      <c r="G278" s="971"/>
      <c r="H278" s="971"/>
      <c r="I278" s="971"/>
      <c r="J278" s="971"/>
      <c r="K278" s="971"/>
      <c r="L278" s="971"/>
      <c r="M278" s="971"/>
      <c r="N278" s="971"/>
      <c r="O278" s="971"/>
      <c r="BD278" s="15"/>
      <c r="BI278" s="101"/>
      <c r="BK278" s="102"/>
      <c r="BL278" s="102"/>
      <c r="BM278" s="102"/>
      <c r="BN278" s="102"/>
    </row>
    <row r="279" spans="1:66" ht="15" hidden="1" customHeight="1">
      <c r="A279" s="969"/>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69"/>
      <c r="B280" s="72"/>
      <c r="C280" s="73"/>
      <c r="D280" s="74"/>
      <c r="BI280" s="101"/>
      <c r="BM280" s="102"/>
    </row>
    <row r="281" spans="1:66" ht="15" hidden="1" customHeight="1">
      <c r="A281" s="969"/>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69"/>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69"/>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69"/>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69"/>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69"/>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69"/>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69"/>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69"/>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69"/>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69"/>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69"/>
      <c r="B292" s="105"/>
      <c r="C292" s="970"/>
      <c r="D292" s="970"/>
      <c r="E292" s="970"/>
      <c r="F292" s="970"/>
      <c r="G292" s="970"/>
      <c r="H292" s="970"/>
      <c r="I292" s="970"/>
      <c r="J292" s="970"/>
      <c r="K292" s="970"/>
      <c r="L292" s="970"/>
      <c r="M292" s="970"/>
      <c r="N292" s="970"/>
      <c r="O292" s="970"/>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69"/>
      <c r="B293" s="105"/>
      <c r="C293" s="971"/>
      <c r="D293" s="971"/>
      <c r="E293" s="971"/>
      <c r="F293" s="971"/>
      <c r="G293" s="971"/>
      <c r="H293" s="971"/>
      <c r="I293" s="971"/>
      <c r="J293" s="971"/>
      <c r="K293" s="971"/>
      <c r="L293" s="971"/>
      <c r="M293" s="971"/>
      <c r="N293" s="971"/>
      <c r="O293" s="971"/>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69"/>
      <c r="B294" s="105"/>
      <c r="C294" s="971"/>
      <c r="D294" s="971"/>
      <c r="E294" s="971"/>
      <c r="F294" s="971"/>
      <c r="G294" s="971"/>
      <c r="H294" s="971"/>
      <c r="I294" s="971"/>
      <c r="J294" s="971"/>
      <c r="K294" s="971"/>
      <c r="L294" s="971"/>
      <c r="M294" s="971"/>
      <c r="N294" s="971"/>
      <c r="O294" s="971"/>
      <c r="BD294" s="15"/>
      <c r="BI294" s="101"/>
      <c r="BK294" s="102"/>
      <c r="BL294" s="102"/>
      <c r="BM294" s="102"/>
      <c r="BN294" s="102"/>
    </row>
    <row r="295" spans="1:66" ht="15" hidden="1" customHeight="1">
      <c r="A295" s="969"/>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69"/>
      <c r="B296" s="72"/>
      <c r="C296" s="73"/>
      <c r="D296" s="74"/>
      <c r="BI296" s="101"/>
      <c r="BM296" s="102"/>
    </row>
    <row r="297" spans="1:66" ht="15" hidden="1" customHeight="1">
      <c r="A297" s="969"/>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69"/>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69"/>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69"/>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69"/>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69"/>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69"/>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69"/>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69"/>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69"/>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69"/>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69"/>
      <c r="B308" s="105"/>
      <c r="C308" s="970"/>
      <c r="D308" s="970"/>
      <c r="E308" s="970"/>
      <c r="F308" s="970"/>
      <c r="G308" s="970"/>
      <c r="H308" s="970"/>
      <c r="I308" s="970"/>
      <c r="J308" s="970"/>
      <c r="K308" s="970"/>
      <c r="L308" s="970"/>
      <c r="M308" s="970"/>
      <c r="N308" s="970"/>
      <c r="O308" s="970"/>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69"/>
      <c r="B309" s="105"/>
      <c r="C309" s="971"/>
      <c r="D309" s="971"/>
      <c r="E309" s="971"/>
      <c r="F309" s="971"/>
      <c r="G309" s="971"/>
      <c r="H309" s="971"/>
      <c r="I309" s="971"/>
      <c r="J309" s="971"/>
      <c r="K309" s="971"/>
      <c r="L309" s="971"/>
      <c r="M309" s="971"/>
      <c r="N309" s="971"/>
      <c r="O309" s="971"/>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69"/>
      <c r="B310" s="105"/>
      <c r="C310" s="971"/>
      <c r="D310" s="971"/>
      <c r="E310" s="971"/>
      <c r="F310" s="971"/>
      <c r="G310" s="971"/>
      <c r="H310" s="971"/>
      <c r="I310" s="971"/>
      <c r="J310" s="971"/>
      <c r="K310" s="971"/>
      <c r="L310" s="971"/>
      <c r="M310" s="971"/>
      <c r="N310" s="971"/>
      <c r="O310" s="971"/>
      <c r="BD310" s="15"/>
      <c r="BI310" s="101"/>
      <c r="BK310" s="102"/>
      <c r="BL310" s="102"/>
      <c r="BM310" s="102"/>
      <c r="BN310" s="102"/>
    </row>
    <row r="311" spans="1:66" ht="15" hidden="1" customHeight="1">
      <c r="A311" s="969"/>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69"/>
      <c r="B312" s="72"/>
      <c r="C312" s="73"/>
      <c r="D312" s="74"/>
      <c r="BI312" s="101"/>
      <c r="BM312" s="102"/>
    </row>
    <row r="313" spans="1:66" ht="15" hidden="1" customHeight="1">
      <c r="A313" s="969"/>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69"/>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69"/>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69"/>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69"/>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69"/>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69"/>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69"/>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69"/>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69"/>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69"/>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69"/>
      <c r="B324" s="105"/>
      <c r="C324" s="970"/>
      <c r="D324" s="970"/>
      <c r="E324" s="970"/>
      <c r="F324" s="970"/>
      <c r="G324" s="970"/>
      <c r="H324" s="970"/>
      <c r="I324" s="970"/>
      <c r="J324" s="970"/>
      <c r="K324" s="970"/>
      <c r="L324" s="970"/>
      <c r="M324" s="970"/>
      <c r="N324" s="970"/>
      <c r="O324" s="970"/>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69"/>
      <c r="B325" s="105"/>
      <c r="C325" s="971"/>
      <c r="D325" s="971"/>
      <c r="E325" s="971"/>
      <c r="F325" s="971"/>
      <c r="G325" s="971"/>
      <c r="H325" s="971"/>
      <c r="I325" s="971"/>
      <c r="J325" s="971"/>
      <c r="K325" s="971"/>
      <c r="L325" s="971"/>
      <c r="M325" s="971"/>
      <c r="N325" s="971"/>
      <c r="O325" s="971"/>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69"/>
      <c r="B326" s="105"/>
      <c r="C326" s="971"/>
      <c r="D326" s="971"/>
      <c r="E326" s="971"/>
      <c r="F326" s="971"/>
      <c r="G326" s="971"/>
      <c r="H326" s="971"/>
      <c r="I326" s="971"/>
      <c r="J326" s="971"/>
      <c r="K326" s="971"/>
      <c r="L326" s="971"/>
      <c r="M326" s="971"/>
      <c r="N326" s="971"/>
      <c r="O326" s="971"/>
      <c r="BD326" s="15"/>
      <c r="BI326" s="101"/>
      <c r="BK326" s="102"/>
      <c r="BL326" s="102"/>
      <c r="BM326" s="102"/>
      <c r="BN326" s="102"/>
    </row>
    <row r="327" spans="1:66" ht="15" hidden="1" customHeight="1">
      <c r="A327" s="969"/>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69"/>
      <c r="B328" s="72"/>
      <c r="C328" s="73"/>
      <c r="D328" s="74"/>
      <c r="BI328" s="101"/>
      <c r="BM328" s="102"/>
    </row>
    <row r="329" spans="1:66" ht="15" hidden="1" customHeight="1">
      <c r="A329" s="969"/>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69"/>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69"/>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69"/>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69"/>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69"/>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69"/>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69"/>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69"/>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69"/>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69"/>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69"/>
      <c r="B340" s="105"/>
      <c r="C340" s="970"/>
      <c r="D340" s="970"/>
      <c r="E340" s="970"/>
      <c r="F340" s="970"/>
      <c r="G340" s="970"/>
      <c r="H340" s="970"/>
      <c r="I340" s="970"/>
      <c r="J340" s="970"/>
      <c r="K340" s="970"/>
      <c r="L340" s="970"/>
      <c r="M340" s="970"/>
      <c r="N340" s="970"/>
      <c r="O340" s="970"/>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69"/>
      <c r="B341" s="105"/>
      <c r="C341" s="971"/>
      <c r="D341" s="971"/>
      <c r="E341" s="971"/>
      <c r="F341" s="971"/>
      <c r="G341" s="971"/>
      <c r="H341" s="971"/>
      <c r="I341" s="971"/>
      <c r="J341" s="971"/>
      <c r="K341" s="971"/>
      <c r="L341" s="971"/>
      <c r="M341" s="971"/>
      <c r="N341" s="971"/>
      <c r="O341" s="971"/>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69"/>
      <c r="B342" s="105"/>
      <c r="C342" s="971"/>
      <c r="D342" s="971"/>
      <c r="E342" s="971"/>
      <c r="F342" s="971"/>
      <c r="G342" s="971"/>
      <c r="H342" s="971"/>
      <c r="I342" s="971"/>
      <c r="J342" s="971"/>
      <c r="K342" s="971"/>
      <c r="L342" s="971"/>
      <c r="M342" s="971"/>
      <c r="N342" s="971"/>
      <c r="O342" s="971"/>
      <c r="BD342" s="15"/>
      <c r="BI342" s="101"/>
      <c r="BK342" s="102"/>
      <c r="BL342" s="102"/>
      <c r="BM342" s="102"/>
      <c r="BN342" s="102"/>
    </row>
    <row r="343" spans="1:66" ht="15" hidden="1" customHeight="1">
      <c r="A343" s="969"/>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69"/>
      <c r="B344" s="72"/>
      <c r="C344" s="73"/>
      <c r="D344" s="74"/>
      <c r="BI344" s="101"/>
      <c r="BM344" s="102"/>
    </row>
    <row r="345" spans="1:66" ht="15" hidden="1" customHeight="1">
      <c r="A345" s="969"/>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69"/>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69"/>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69"/>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69"/>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69"/>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69"/>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69"/>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69"/>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69"/>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69"/>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69"/>
      <c r="B356" s="105"/>
      <c r="C356" s="970"/>
      <c r="D356" s="970"/>
      <c r="E356" s="970"/>
      <c r="F356" s="970"/>
      <c r="G356" s="970"/>
      <c r="H356" s="970"/>
      <c r="I356" s="970"/>
      <c r="J356" s="970"/>
      <c r="K356" s="970"/>
      <c r="L356" s="970"/>
      <c r="M356" s="970"/>
      <c r="N356" s="970"/>
      <c r="O356" s="970"/>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69"/>
      <c r="B357" s="105"/>
      <c r="C357" s="971"/>
      <c r="D357" s="971"/>
      <c r="E357" s="971"/>
      <c r="F357" s="971"/>
      <c r="G357" s="971"/>
      <c r="H357" s="971"/>
      <c r="I357" s="971"/>
      <c r="J357" s="971"/>
      <c r="K357" s="971"/>
      <c r="L357" s="971"/>
      <c r="M357" s="971"/>
      <c r="N357" s="971"/>
      <c r="O357" s="971"/>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69"/>
      <c r="B358" s="105"/>
      <c r="C358" s="971"/>
      <c r="D358" s="971"/>
      <c r="E358" s="971"/>
      <c r="F358" s="971"/>
      <c r="G358" s="971"/>
      <c r="H358" s="971"/>
      <c r="I358" s="971"/>
      <c r="J358" s="971"/>
      <c r="K358" s="971"/>
      <c r="L358" s="971"/>
      <c r="M358" s="971"/>
      <c r="N358" s="971"/>
      <c r="O358" s="971"/>
      <c r="BD358" s="15"/>
      <c r="BI358" s="101"/>
      <c r="BK358" s="102"/>
      <c r="BL358" s="102"/>
      <c r="BM358" s="102"/>
      <c r="BN358" s="102"/>
    </row>
    <row r="359" spans="1:66" ht="15" hidden="1" customHeight="1">
      <c r="A359" s="969"/>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69"/>
      <c r="B360" s="72"/>
      <c r="C360" s="73"/>
      <c r="D360" s="74"/>
      <c r="BI360" s="101"/>
      <c r="BM360" s="102"/>
    </row>
    <row r="361" spans="1:66" ht="15" hidden="1" customHeight="1">
      <c r="A361" s="969"/>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69"/>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69"/>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69"/>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69"/>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69"/>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69"/>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69"/>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69"/>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69"/>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69"/>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69"/>
      <c r="B372" s="105"/>
      <c r="C372" s="970"/>
      <c r="D372" s="970"/>
      <c r="E372" s="970"/>
      <c r="F372" s="970"/>
      <c r="G372" s="970"/>
      <c r="H372" s="970"/>
      <c r="I372" s="970"/>
      <c r="J372" s="970"/>
      <c r="K372" s="970"/>
      <c r="L372" s="970"/>
      <c r="M372" s="970"/>
      <c r="N372" s="970"/>
      <c r="O372" s="970"/>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69"/>
      <c r="B373" s="105"/>
      <c r="C373" s="971"/>
      <c r="D373" s="971"/>
      <c r="E373" s="971"/>
      <c r="F373" s="971"/>
      <c r="G373" s="971"/>
      <c r="H373" s="971"/>
      <c r="I373" s="971"/>
      <c r="J373" s="971"/>
      <c r="K373" s="971"/>
      <c r="L373" s="971"/>
      <c r="M373" s="971"/>
      <c r="N373" s="971"/>
      <c r="O373" s="971"/>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69"/>
      <c r="B374" s="105"/>
      <c r="C374" s="971"/>
      <c r="D374" s="971"/>
      <c r="E374" s="971"/>
      <c r="F374" s="971"/>
      <c r="G374" s="971"/>
      <c r="H374" s="971"/>
      <c r="I374" s="971"/>
      <c r="J374" s="971"/>
      <c r="K374" s="971"/>
      <c r="L374" s="971"/>
      <c r="M374" s="971"/>
      <c r="N374" s="971"/>
      <c r="O374" s="971"/>
      <c r="BD374" s="15"/>
      <c r="BI374" s="101"/>
      <c r="BK374" s="102"/>
      <c r="BL374" s="102"/>
      <c r="BM374" s="102"/>
      <c r="BN374" s="102"/>
    </row>
    <row r="375" spans="1:66" ht="15" hidden="1" customHeight="1">
      <c r="A375" s="969"/>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69"/>
      <c r="B376" s="72"/>
      <c r="C376" s="73"/>
      <c r="D376" s="74"/>
      <c r="BI376" s="101"/>
      <c r="BM376" s="102"/>
    </row>
    <row r="377" spans="1:66" ht="15" hidden="1" customHeight="1">
      <c r="A377" s="969"/>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69"/>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69"/>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69"/>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69"/>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69"/>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69"/>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69"/>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69"/>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69"/>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69"/>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69"/>
      <c r="B388" s="105"/>
      <c r="C388" s="970"/>
      <c r="D388" s="970"/>
      <c r="E388" s="970"/>
      <c r="F388" s="970"/>
      <c r="G388" s="970"/>
      <c r="H388" s="970"/>
      <c r="I388" s="970"/>
      <c r="J388" s="970"/>
      <c r="K388" s="970"/>
      <c r="L388" s="970"/>
      <c r="M388" s="970"/>
      <c r="N388" s="970"/>
      <c r="O388" s="970"/>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69"/>
      <c r="B389" s="105"/>
      <c r="C389" s="971"/>
      <c r="D389" s="971"/>
      <c r="E389" s="971"/>
      <c r="F389" s="971"/>
      <c r="G389" s="971"/>
      <c r="H389" s="971"/>
      <c r="I389" s="971"/>
      <c r="J389" s="971"/>
      <c r="K389" s="971"/>
      <c r="L389" s="971"/>
      <c r="M389" s="971"/>
      <c r="N389" s="971"/>
      <c r="O389" s="971"/>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69"/>
      <c r="B390" s="105"/>
      <c r="C390" s="971"/>
      <c r="D390" s="971"/>
      <c r="E390" s="971"/>
      <c r="F390" s="971"/>
      <c r="G390" s="971"/>
      <c r="H390" s="971"/>
      <c r="I390" s="971"/>
      <c r="J390" s="971"/>
      <c r="K390" s="971"/>
      <c r="L390" s="971"/>
      <c r="M390" s="971"/>
      <c r="N390" s="971"/>
      <c r="O390" s="971"/>
      <c r="BD390" s="15"/>
      <c r="BI390" s="101"/>
      <c r="BK390" s="102"/>
      <c r="BL390" s="102"/>
      <c r="BM390" s="102"/>
      <c r="BN390" s="102"/>
    </row>
    <row r="391" spans="1:66" ht="15" hidden="1" customHeight="1">
      <c r="A391" s="969"/>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69"/>
      <c r="B392" s="72"/>
      <c r="C392" s="73"/>
      <c r="D392" s="74"/>
      <c r="BI392" s="101"/>
      <c r="BM392" s="102"/>
    </row>
    <row r="393" spans="1:66" ht="15" hidden="1" customHeight="1">
      <c r="A393" s="969"/>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69"/>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69"/>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69"/>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69"/>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69"/>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69"/>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69"/>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69"/>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69"/>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69"/>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69"/>
      <c r="B404" s="105"/>
      <c r="C404" s="970"/>
      <c r="D404" s="970"/>
      <c r="E404" s="970"/>
      <c r="F404" s="970"/>
      <c r="G404" s="970"/>
      <c r="H404" s="970"/>
      <c r="I404" s="970"/>
      <c r="J404" s="970"/>
      <c r="K404" s="970"/>
      <c r="L404" s="970"/>
      <c r="M404" s="970"/>
      <c r="N404" s="970"/>
      <c r="O404" s="970"/>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69"/>
      <c r="B405" s="105"/>
      <c r="C405" s="971"/>
      <c r="D405" s="971"/>
      <c r="E405" s="971"/>
      <c r="F405" s="971"/>
      <c r="G405" s="971"/>
      <c r="H405" s="971"/>
      <c r="I405" s="971"/>
      <c r="J405" s="971"/>
      <c r="K405" s="971"/>
      <c r="L405" s="971"/>
      <c r="M405" s="971"/>
      <c r="N405" s="971"/>
      <c r="O405" s="971"/>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69"/>
      <c r="B406" s="105"/>
      <c r="C406" s="971"/>
      <c r="D406" s="971"/>
      <c r="E406" s="971"/>
      <c r="F406" s="971"/>
      <c r="G406" s="971"/>
      <c r="H406" s="971"/>
      <c r="I406" s="971"/>
      <c r="J406" s="971"/>
      <c r="K406" s="971"/>
      <c r="L406" s="971"/>
      <c r="M406" s="971"/>
      <c r="N406" s="971"/>
      <c r="O406" s="971"/>
      <c r="BD406" s="15"/>
      <c r="BI406" s="101"/>
      <c r="BK406" s="102"/>
      <c r="BL406" s="102"/>
      <c r="BM406" s="102"/>
      <c r="BN406" s="102"/>
    </row>
    <row r="407" spans="1:66" ht="15" hidden="1" customHeight="1">
      <c r="A407" s="969"/>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69"/>
      <c r="B408" s="72"/>
      <c r="C408" s="73"/>
      <c r="D408" s="74"/>
      <c r="BI408" s="101"/>
      <c r="BM408" s="102"/>
    </row>
    <row r="409" spans="1:66" ht="15" hidden="1" customHeight="1">
      <c r="A409" s="969"/>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69"/>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69"/>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69"/>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69"/>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69"/>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69"/>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69"/>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69"/>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69"/>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69"/>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69"/>
      <c r="B420" s="105"/>
      <c r="C420" s="970"/>
      <c r="D420" s="970"/>
      <c r="E420" s="970"/>
      <c r="F420" s="970"/>
      <c r="G420" s="970"/>
      <c r="H420" s="970"/>
      <c r="I420" s="970"/>
      <c r="J420" s="970"/>
      <c r="K420" s="970"/>
      <c r="L420" s="970"/>
      <c r="M420" s="970"/>
      <c r="N420" s="970"/>
      <c r="O420" s="970"/>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69"/>
      <c r="B421" s="105"/>
      <c r="C421" s="971"/>
      <c r="D421" s="971"/>
      <c r="E421" s="971"/>
      <c r="F421" s="971"/>
      <c r="G421" s="971"/>
      <c r="H421" s="971"/>
      <c r="I421" s="971"/>
      <c r="J421" s="971"/>
      <c r="K421" s="971"/>
      <c r="L421" s="971"/>
      <c r="M421" s="971"/>
      <c r="N421" s="971"/>
      <c r="O421" s="971"/>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69"/>
      <c r="B422" s="105"/>
      <c r="C422" s="971"/>
      <c r="D422" s="971"/>
      <c r="E422" s="971"/>
      <c r="F422" s="971"/>
      <c r="G422" s="971"/>
      <c r="H422" s="971"/>
      <c r="I422" s="971"/>
      <c r="J422" s="971"/>
      <c r="K422" s="971"/>
      <c r="L422" s="971"/>
      <c r="M422" s="971"/>
      <c r="N422" s="971"/>
      <c r="O422" s="971"/>
      <c r="BD422" s="15"/>
      <c r="BI422" s="101"/>
      <c r="BK422" s="102"/>
      <c r="BL422" s="102"/>
      <c r="BM422" s="102"/>
      <c r="BN422" s="102"/>
    </row>
    <row r="423" spans="1:66" ht="15" hidden="1" customHeight="1">
      <c r="A423" s="969"/>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408:A423"/>
    <mergeCell ref="C420:O420"/>
    <mergeCell ref="C421:O421"/>
    <mergeCell ref="C422:O422"/>
    <mergeCell ref="A392:A407"/>
    <mergeCell ref="C404:O404"/>
    <mergeCell ref="C405:O405"/>
    <mergeCell ref="C406:O406"/>
    <mergeCell ref="A376:A391"/>
    <mergeCell ref="C388:O388"/>
    <mergeCell ref="C389:O389"/>
    <mergeCell ref="C390:O390"/>
    <mergeCell ref="A360:A375"/>
    <mergeCell ref="C372:O372"/>
    <mergeCell ref="C373:O373"/>
    <mergeCell ref="C374:O374"/>
    <mergeCell ref="A344:A359"/>
    <mergeCell ref="C356:O356"/>
    <mergeCell ref="C357:O357"/>
    <mergeCell ref="C358:O358"/>
    <mergeCell ref="A328:A343"/>
    <mergeCell ref="C340:O340"/>
    <mergeCell ref="C341:O341"/>
    <mergeCell ref="C342:O342"/>
    <mergeCell ref="A312:A327"/>
    <mergeCell ref="C324:O324"/>
    <mergeCell ref="C325:O325"/>
    <mergeCell ref="C326:O326"/>
    <mergeCell ref="A296:A311"/>
    <mergeCell ref="C308:O308"/>
    <mergeCell ref="C309:O309"/>
    <mergeCell ref="C310:O310"/>
    <mergeCell ref="A280:A295"/>
    <mergeCell ref="C292:O292"/>
    <mergeCell ref="C293:O293"/>
    <mergeCell ref="C294:O294"/>
    <mergeCell ref="A264:A279"/>
    <mergeCell ref="C276:O276"/>
    <mergeCell ref="C277:O277"/>
    <mergeCell ref="C278:O278"/>
    <mergeCell ref="A248:A263"/>
    <mergeCell ref="C260:O260"/>
    <mergeCell ref="C261:O261"/>
    <mergeCell ref="C262:O262"/>
    <mergeCell ref="A232:A247"/>
    <mergeCell ref="C244:O244"/>
    <mergeCell ref="C245:O245"/>
    <mergeCell ref="C246:O246"/>
    <mergeCell ref="A216:A231"/>
    <mergeCell ref="C228:O228"/>
    <mergeCell ref="C229:O229"/>
    <mergeCell ref="C230:O230"/>
    <mergeCell ref="A200:A215"/>
    <mergeCell ref="C212:O212"/>
    <mergeCell ref="C213:O213"/>
    <mergeCell ref="C214:O214"/>
    <mergeCell ref="A184:A199"/>
    <mergeCell ref="C196:O196"/>
    <mergeCell ref="C197:O197"/>
    <mergeCell ref="C198:O198"/>
    <mergeCell ref="A168:A183"/>
    <mergeCell ref="C180:O180"/>
    <mergeCell ref="C181:O181"/>
    <mergeCell ref="C182:O182"/>
    <mergeCell ref="A152:A167"/>
    <mergeCell ref="C164:O164"/>
    <mergeCell ref="C165:O165"/>
    <mergeCell ref="C166:O166"/>
    <mergeCell ref="A136:A151"/>
    <mergeCell ref="C148:O148"/>
    <mergeCell ref="C149:O149"/>
    <mergeCell ref="C150:O150"/>
    <mergeCell ref="A120:A135"/>
    <mergeCell ref="C132:O132"/>
    <mergeCell ref="C133:O133"/>
    <mergeCell ref="C134:O134"/>
    <mergeCell ref="A104:A119"/>
    <mergeCell ref="C116:O116"/>
    <mergeCell ref="C117:O117"/>
    <mergeCell ref="C118:O118"/>
    <mergeCell ref="A88:A103"/>
    <mergeCell ref="C100:O100"/>
    <mergeCell ref="C101:O101"/>
    <mergeCell ref="C102:O102"/>
    <mergeCell ref="A72:A87"/>
    <mergeCell ref="C84:O84"/>
    <mergeCell ref="C85:O85"/>
    <mergeCell ref="C86:O86"/>
    <mergeCell ref="A56:A71"/>
    <mergeCell ref="C68:O68"/>
    <mergeCell ref="C69:O69"/>
    <mergeCell ref="C70:O70"/>
    <mergeCell ref="A40:A55"/>
    <mergeCell ref="C52:O52"/>
    <mergeCell ref="C53:O53"/>
    <mergeCell ref="C54:O54"/>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4</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1–3</v>
      </c>
      <c r="E45" s="856" t="str">
        <f ca="1">IF(M45="","",IF(OR(V45=$C$43,V45="szabadnapos"),V45,CONCATENATE(V45," (",AA45,".)")))</f>
        <v>MH BHD (1.)</v>
      </c>
      <c r="F45" s="782"/>
      <c r="G45" s="854" t="str">
        <f t="shared" ref="G45:G63" ca="1" si="2">IF(N45="","",IF(AF45=$C$43,AF45,CONCATENATE("(",AK45,".) ",AF45)))</f>
        <v>(1.) MH BHD</v>
      </c>
      <c r="H45" s="855" t="str">
        <f t="shared" ref="H45:H63" si="3">IF(N45="","",IF($N$43=1,CONCATENATE(AH45,"–",AI45),IF($N$43=2,CONCATENATE(AE45,". ford."),AJ45)))</f>
        <v>–</v>
      </c>
      <c r="I45" s="856" t="str">
        <f>IF(N45="","",IF(OR(AG45=$C$43,AG45="szabadnapos "),AG45,CONCATENATE(AG45," (",AL45,".)")))</f>
        <v>Zrínyigyöngye</v>
      </c>
      <c r="M45" s="18">
        <v>1</v>
      </c>
      <c r="N45" s="18">
        <v>8</v>
      </c>
      <c r="R45" s="19" t="str">
        <f t="shared" ref="R45:R63" si="4">IF(M45="","",VLOOKUP(M45,$AR$45:$AS$82,2,FALSE))</f>
        <v>ZrínyigyöngyeMH BHD</v>
      </c>
      <c r="S45" s="42" t="b">
        <f t="shared" ref="S45:S63" si="5">VLOOKUP($R45,games.a,2,FALSE)</f>
        <v>1</v>
      </c>
      <c r="T45" s="43">
        <f t="shared" ref="T45:T63" si="6">VLOOKUP($R45,games.a,3,FALSE)</f>
        <v>1</v>
      </c>
      <c r="U45" s="19" t="str">
        <f t="shared" ref="U45:U63" si="7">VLOOKUP($R45,games.a,4,FALSE)</f>
        <v>Zrínyigyöngye</v>
      </c>
      <c r="V45" s="19" t="str">
        <f t="shared" ref="V45:V63" si="8">VLOOKUP($R45,games.a,5,FALSE)</f>
        <v>MH BHD</v>
      </c>
      <c r="W45" s="43">
        <f t="shared" ref="W45:W63" si="9">IF(V45="szabadnapos","",VLOOKUP($R45,games.a,6,FALSE))</f>
        <v>1</v>
      </c>
      <c r="X45" s="43">
        <f t="shared" ref="X45:X63" si="10">IF(V45="szabadnapos","",VLOOKUP($R45,games.a,7,FALSE))</f>
        <v>3</v>
      </c>
      <c r="Y45" s="43">
        <f t="shared" ref="Y45:Y63" si="11">VLOOKUP($R45,games.a,15,FALSE)</f>
        <v>45371</v>
      </c>
      <c r="Z45" s="43">
        <f ca="1">VLOOKUP(U45,ASZTAB!$AN$42:$AQ$103,2,FALSE)</f>
        <v>4</v>
      </c>
      <c r="AA45" s="43">
        <f ca="1">VLOOKUP(V45,ASZTAB!$AN$42:$AQ$103,2,FALSE)</f>
        <v>1</v>
      </c>
      <c r="AC45" s="19" t="str">
        <f t="shared" ref="AC45:AC63" si="12">IF(N45="","",VLOOKUP(N45,$AR$45:$AS$82,2,FALSE))</f>
        <v>MH BHDZrínyigyöngye</v>
      </c>
      <c r="AD45" s="42" t="b">
        <f t="shared" ref="AD45:AD63" si="13">VLOOKUP($AC45,games.a,2,FALSE)</f>
        <v>0</v>
      </c>
      <c r="AE45" s="43">
        <f t="shared" ref="AE45:AE63" si="14">VLOOKUP($AC45,games.a,3,FALSE)</f>
        <v>8</v>
      </c>
      <c r="AF45" s="19" t="str">
        <f t="shared" ref="AF45:AF63" si="15">VLOOKUP($AC45,games.a,4,FALSE)</f>
        <v>MH BHD</v>
      </c>
      <c r="AG45" s="19" t="str">
        <f t="shared" ref="AG45:AG63" si="16">VLOOKUP($AC45,games.a,5,FALSE)</f>
        <v>Zrínyigyöngye</v>
      </c>
      <c r="AH45" s="43" t="str">
        <f t="shared" ref="AH45:AH63" si="17">IF(AG45="szabadnapos ","",VLOOKUP($AC45,games.a,6,FALSE))</f>
        <v/>
      </c>
      <c r="AI45" s="43" t="str">
        <f t="shared" ref="AI45:AI63" si="18">IF(AG45="szabadnapos ","",VLOOKUP($AC45,games.a,7,FALSE))</f>
        <v/>
      </c>
      <c r="AJ45" s="43">
        <f t="shared" ref="AJ45:AJ63" si="19">VLOOKUP($AC45,games.a,15,FALSE)</f>
        <v>45427</v>
      </c>
      <c r="AK45" s="43">
        <f ca="1">VLOOKUP(AF45,ASZTAB!$AN$42:$AQ$103,2,FALSE)</f>
        <v>1</v>
      </c>
      <c r="AL45" s="43">
        <f ca="1">VLOOKUP(AG45,ASZTAB!$AN$42:$AQ$103,2,FALSE)</f>
        <v>4</v>
      </c>
      <c r="AP45" s="23">
        <v>1</v>
      </c>
      <c r="AQ45" s="869">
        <f t="shared" ref="AQ45:AQ82" si="20">IF(AS45="","",VLOOKUP(AS45,games.a,15,FALSE)+AP45/1000)</f>
        <v>45371.000999999997</v>
      </c>
      <c r="AR45" s="23">
        <f>IF(AS45="","",IF($M$43=1,AP45,RANK(AQ45,$AQ$45:$AQ$82,1)))</f>
        <v>1</v>
      </c>
      <c r="AS45" s="44" t="str">
        <f t="shared" ref="AS45:AS82" si="21">IF(COUNTIF($M$45:$N$63,AP45)=0,"",VLOOKUP(AP45,gamesfav,2,FALSE))</f>
        <v>ZrínyigyöngyeMH BHD</v>
      </c>
    </row>
    <row r="46" spans="2:45" ht="15.75" customHeight="1">
      <c r="C46" s="857" t="str">
        <f t="shared" ca="1" si="0"/>
        <v>(8.) FC HALY</v>
      </c>
      <c r="D46" s="858" t="str">
        <f t="shared" si="1"/>
        <v>2–6</v>
      </c>
      <c r="E46" s="859" t="str">
        <f t="shared" ref="E46:E63" si="22">IF(M46="","",IF(OR(V46=$C$43,V46="szabadnapos"),V46,CONCATENATE(V46," (",AA46,".)")))</f>
        <v>Zrínyigyöngye</v>
      </c>
      <c r="F46" s="782"/>
      <c r="G46" s="857" t="str">
        <f t="shared" si="2"/>
        <v>Zrínyigyöngye</v>
      </c>
      <c r="H46" s="858" t="str">
        <f t="shared" si="3"/>
        <v>–</v>
      </c>
      <c r="I46" s="859" t="str">
        <f t="shared" ref="I46:I63" ca="1" si="23">IF(N46="","",IF(OR(AG46=$C$43,AG46="szabadnapos "),AG46,CONCATENATE(AG46," (",AL46,".)")))</f>
        <v>FC HALY (8.)</v>
      </c>
      <c r="M46" s="18">
        <v>2</v>
      </c>
      <c r="N46" s="18">
        <v>9</v>
      </c>
      <c r="R46" s="19" t="str">
        <f t="shared" si="4"/>
        <v>FC HALYZrínyigyöngye</v>
      </c>
      <c r="S46" s="42" t="b">
        <f t="shared" si="5"/>
        <v>1</v>
      </c>
      <c r="T46" s="43">
        <f t="shared" si="6"/>
        <v>2</v>
      </c>
      <c r="U46" s="19" t="str">
        <f t="shared" si="7"/>
        <v>FC HALY</v>
      </c>
      <c r="V46" s="19" t="str">
        <f t="shared" si="8"/>
        <v>Zrínyigyöngye</v>
      </c>
      <c r="W46" s="43">
        <f t="shared" si="9"/>
        <v>2</v>
      </c>
      <c r="X46" s="43">
        <f t="shared" si="10"/>
        <v>6</v>
      </c>
      <c r="Y46" s="43">
        <f t="shared" si="11"/>
        <v>45378</v>
      </c>
      <c r="Z46" s="43">
        <f ca="1">VLOOKUP(U46,ASZTAB!$AN$42:$AQ$103,2,FALSE)</f>
        <v>8</v>
      </c>
      <c r="AA46" s="43">
        <f ca="1">VLOOKUP(V46,ASZTAB!$AN$42:$AQ$103,2,FALSE)</f>
        <v>4</v>
      </c>
      <c r="AC46" s="19" t="str">
        <f t="shared" si="12"/>
        <v>ZrínyigyöngyeFC HALY</v>
      </c>
      <c r="AD46" s="42" t="b">
        <f t="shared" si="13"/>
        <v>0</v>
      </c>
      <c r="AE46" s="43">
        <f t="shared" si="14"/>
        <v>9</v>
      </c>
      <c r="AF46" s="19" t="str">
        <f t="shared" si="15"/>
        <v>Zrínyigyöngye</v>
      </c>
      <c r="AG46" s="19" t="str">
        <f t="shared" si="16"/>
        <v>FC HALY</v>
      </c>
      <c r="AH46" s="43" t="str">
        <f t="shared" si="17"/>
        <v/>
      </c>
      <c r="AI46" s="43" t="str">
        <f t="shared" si="18"/>
        <v/>
      </c>
      <c r="AJ46" s="43">
        <f t="shared" si="19"/>
        <v>45434</v>
      </c>
      <c r="AK46" s="43">
        <f ca="1">VLOOKUP(AF46,ASZTAB!$AN$42:$AQ$103,2,FALSE)</f>
        <v>4</v>
      </c>
      <c r="AL46" s="43">
        <f ca="1">VLOOKUP(AG46,ASZTAB!$AN$42:$AQ$103,2,FALSE)</f>
        <v>8</v>
      </c>
      <c r="AP46" s="23">
        <v>2</v>
      </c>
      <c r="AQ46" s="869">
        <f t="shared" si="20"/>
        <v>45378.002</v>
      </c>
      <c r="AR46" s="23">
        <f t="shared" ref="AR46:AR82" si="24">IF(AS46="","",IF($M$43=1,AP46,RANK(AQ46,$AQ$45:$AQ$82,1)))</f>
        <v>2</v>
      </c>
      <c r="AS46" s="44" t="str">
        <f t="shared" si="21"/>
        <v>FC HALYZrínyigyöngye</v>
      </c>
    </row>
    <row r="47" spans="2:45" ht="15.75" customHeight="1">
      <c r="C47" s="857" t="str">
        <f t="shared" ca="1" si="0"/>
        <v>(5.) Vakana</v>
      </c>
      <c r="D47" s="858" t="str">
        <f t="shared" si="1"/>
        <v>–</v>
      </c>
      <c r="E47" s="859" t="str">
        <f t="shared" si="22"/>
        <v>Zrínyigyöngye</v>
      </c>
      <c r="F47" s="782"/>
      <c r="G47" s="857" t="str">
        <f t="shared" si="2"/>
        <v>Zrínyigyöngye</v>
      </c>
      <c r="H47" s="858" t="str">
        <f t="shared" si="3"/>
        <v>–</v>
      </c>
      <c r="I47" s="859" t="str">
        <f t="shared" ca="1" si="23"/>
        <v>Vakana (5.)</v>
      </c>
      <c r="M47" s="18">
        <v>3</v>
      </c>
      <c r="N47" s="18">
        <v>10</v>
      </c>
      <c r="R47" s="19" t="str">
        <f t="shared" si="4"/>
        <v>VakanaZrínyigyöngye</v>
      </c>
      <c r="S47" s="42" t="b">
        <f t="shared" si="5"/>
        <v>0</v>
      </c>
      <c r="T47" s="43">
        <f t="shared" si="6"/>
        <v>3</v>
      </c>
      <c r="U47" s="19" t="str">
        <f t="shared" si="7"/>
        <v>Vakana</v>
      </c>
      <c r="V47" s="19" t="str">
        <f t="shared" si="8"/>
        <v>Zrínyigyöngye</v>
      </c>
      <c r="W47" s="43" t="str">
        <f t="shared" si="9"/>
        <v/>
      </c>
      <c r="X47" s="43" t="str">
        <f t="shared" si="10"/>
        <v/>
      </c>
      <c r="Y47" s="43">
        <f t="shared" si="11"/>
        <v>45385</v>
      </c>
      <c r="Z47" s="43">
        <f ca="1">VLOOKUP(U47,ASZTAB!$AN$42:$AQ$103,2,FALSE)</f>
        <v>5</v>
      </c>
      <c r="AA47" s="43">
        <f ca="1">VLOOKUP(V47,ASZTAB!$AN$42:$AQ$103,2,FALSE)</f>
        <v>4</v>
      </c>
      <c r="AC47" s="19" t="str">
        <f t="shared" si="12"/>
        <v>ZrínyigyöngyeVakana</v>
      </c>
      <c r="AD47" s="42" t="b">
        <f t="shared" si="13"/>
        <v>0</v>
      </c>
      <c r="AE47" s="43">
        <f t="shared" si="14"/>
        <v>10</v>
      </c>
      <c r="AF47" s="19" t="str">
        <f t="shared" si="15"/>
        <v>Zrínyigyöngye</v>
      </c>
      <c r="AG47" s="19" t="str">
        <f t="shared" si="16"/>
        <v>Vakana</v>
      </c>
      <c r="AH47" s="43" t="str">
        <f t="shared" si="17"/>
        <v/>
      </c>
      <c r="AI47" s="43" t="str">
        <f t="shared" si="18"/>
        <v/>
      </c>
      <c r="AJ47" s="43">
        <f t="shared" si="19"/>
        <v>45441</v>
      </c>
      <c r="AK47" s="43">
        <f ca="1">VLOOKUP(AF47,ASZTAB!$AN$42:$AQ$103,2,FALSE)</f>
        <v>4</v>
      </c>
      <c r="AL47" s="43">
        <f ca="1">VLOOKUP(AG47,ASZTAB!$AN$42:$AQ$103,2,FALSE)</f>
        <v>5</v>
      </c>
      <c r="AP47" s="23">
        <v>3</v>
      </c>
      <c r="AQ47" s="869">
        <f t="shared" si="20"/>
        <v>45385.002999999997</v>
      </c>
      <c r="AR47" s="23">
        <f t="shared" si="24"/>
        <v>3</v>
      </c>
      <c r="AS47" s="44" t="str">
        <f t="shared" si="21"/>
        <v>VakanaZrínyigyöngye</v>
      </c>
    </row>
    <row r="48" spans="2:45" ht="15.75" customHeight="1">
      <c r="C48" s="857" t="str">
        <f t="shared" si="0"/>
        <v>Zrínyigyöngye</v>
      </c>
      <c r="D48" s="858" t="str">
        <f t="shared" si="1"/>
        <v>–</v>
      </c>
      <c r="E48" s="859" t="str">
        <f t="shared" ca="1" si="22"/>
        <v>Turbo (7.)</v>
      </c>
      <c r="F48" s="782"/>
      <c r="G48" s="857" t="str">
        <f t="shared" ca="1" si="2"/>
        <v>(7.) Turbo</v>
      </c>
      <c r="H48" s="858" t="str">
        <f t="shared" si="3"/>
        <v>–</v>
      </c>
      <c r="I48" s="859" t="str">
        <f t="shared" si="23"/>
        <v>Zrínyigyöngye</v>
      </c>
      <c r="M48" s="18">
        <v>4</v>
      </c>
      <c r="N48" s="18">
        <v>11</v>
      </c>
      <c r="R48" s="19" t="str">
        <f t="shared" si="4"/>
        <v>ZrínyigyöngyeTurbo</v>
      </c>
      <c r="S48" s="42" t="b">
        <f t="shared" si="5"/>
        <v>0</v>
      </c>
      <c r="T48" s="43">
        <f t="shared" si="6"/>
        <v>4</v>
      </c>
      <c r="U48" s="19" t="str">
        <f t="shared" si="7"/>
        <v>Zrínyigyöngye</v>
      </c>
      <c r="V48" s="19" t="str">
        <f t="shared" si="8"/>
        <v>Turbo</v>
      </c>
      <c r="W48" s="43" t="str">
        <f t="shared" si="9"/>
        <v/>
      </c>
      <c r="X48" s="43" t="str">
        <f t="shared" si="10"/>
        <v/>
      </c>
      <c r="Y48" s="43">
        <f t="shared" si="11"/>
        <v>45392</v>
      </c>
      <c r="Z48" s="43">
        <f ca="1">VLOOKUP(U48,ASZTAB!$AN$42:$AQ$103,2,FALSE)</f>
        <v>4</v>
      </c>
      <c r="AA48" s="43">
        <f ca="1">VLOOKUP(V48,ASZTAB!$AN$42:$AQ$103,2,FALSE)</f>
        <v>7</v>
      </c>
      <c r="AC48" s="19" t="str">
        <f t="shared" si="12"/>
        <v>TurboZrínyigyöngye</v>
      </c>
      <c r="AD48" s="42" t="b">
        <f t="shared" si="13"/>
        <v>0</v>
      </c>
      <c r="AE48" s="43">
        <f t="shared" si="14"/>
        <v>11</v>
      </c>
      <c r="AF48" s="19" t="str">
        <f t="shared" si="15"/>
        <v>Turbo</v>
      </c>
      <c r="AG48" s="19" t="str">
        <f t="shared" si="16"/>
        <v>Zrínyigyöngye</v>
      </c>
      <c r="AH48" s="43" t="str">
        <f t="shared" si="17"/>
        <v/>
      </c>
      <c r="AI48" s="43" t="str">
        <f t="shared" si="18"/>
        <v/>
      </c>
      <c r="AJ48" s="43">
        <f t="shared" si="19"/>
        <v>45448</v>
      </c>
      <c r="AK48" s="43">
        <f ca="1">VLOOKUP(AF48,ASZTAB!$AN$42:$AQ$103,2,FALSE)</f>
        <v>7</v>
      </c>
      <c r="AL48" s="43">
        <f ca="1">VLOOKUP(AG48,ASZTAB!$AN$42:$AQ$103,2,FALSE)</f>
        <v>4</v>
      </c>
      <c r="AP48" s="23">
        <v>4</v>
      </c>
      <c r="AQ48" s="869">
        <f t="shared" si="20"/>
        <v>45392.004000000001</v>
      </c>
      <c r="AR48" s="23">
        <f t="shared" si="24"/>
        <v>4</v>
      </c>
      <c r="AS48" s="44" t="str">
        <f t="shared" si="21"/>
        <v>ZrínyigyöngyeTurbo</v>
      </c>
    </row>
    <row r="49" spans="3:45" ht="15.75" customHeight="1">
      <c r="C49" s="857" t="str">
        <f t="shared" ca="1" si="0"/>
        <v>(2.) HZSE Ludovika 2</v>
      </c>
      <c r="D49" s="858" t="str">
        <f t="shared" si="1"/>
        <v>–</v>
      </c>
      <c r="E49" s="859" t="str">
        <f t="shared" si="22"/>
        <v>Zrínyigyöngye</v>
      </c>
      <c r="F49" s="782"/>
      <c r="G49" s="857" t="str">
        <f t="shared" si="2"/>
        <v>Zrínyigyöngye</v>
      </c>
      <c r="H49" s="858" t="str">
        <f t="shared" si="3"/>
        <v>–</v>
      </c>
      <c r="I49" s="859" t="str">
        <f t="shared" ca="1" si="23"/>
        <v>HZSE Ludovika 2 (2.)</v>
      </c>
      <c r="M49" s="18">
        <v>5</v>
      </c>
      <c r="N49" s="18">
        <v>12</v>
      </c>
      <c r="R49" s="19" t="str">
        <f t="shared" si="4"/>
        <v>HZSE Ludovika 2Zrínyigyöngye</v>
      </c>
      <c r="S49" s="42" t="b">
        <f t="shared" si="5"/>
        <v>0</v>
      </c>
      <c r="T49" s="43">
        <f t="shared" si="6"/>
        <v>5</v>
      </c>
      <c r="U49" s="19" t="str">
        <f t="shared" si="7"/>
        <v>HZSE Ludovika 2</v>
      </c>
      <c r="V49" s="19" t="str">
        <f t="shared" si="8"/>
        <v>Zrínyigyöngye</v>
      </c>
      <c r="W49" s="43" t="str">
        <f t="shared" si="9"/>
        <v/>
      </c>
      <c r="X49" s="43" t="str">
        <f t="shared" si="10"/>
        <v/>
      </c>
      <c r="Y49" s="43">
        <f t="shared" si="11"/>
        <v>45399</v>
      </c>
      <c r="Z49" s="43">
        <f ca="1">VLOOKUP(U49,ASZTAB!$AN$42:$AQ$103,2,FALSE)</f>
        <v>2</v>
      </c>
      <c r="AA49" s="43">
        <f ca="1">VLOOKUP(V49,ASZTAB!$AN$42:$AQ$103,2,FALSE)</f>
        <v>4</v>
      </c>
      <c r="AC49" s="19" t="str">
        <f t="shared" si="12"/>
        <v>ZrínyigyöngyeHZSE Ludovika 2</v>
      </c>
      <c r="AD49" s="42" t="b">
        <f t="shared" si="13"/>
        <v>0</v>
      </c>
      <c r="AE49" s="43">
        <f t="shared" si="14"/>
        <v>12</v>
      </c>
      <c r="AF49" s="19" t="str">
        <f t="shared" si="15"/>
        <v>Zrínyigyöngye</v>
      </c>
      <c r="AG49" s="19" t="str">
        <f t="shared" si="16"/>
        <v>HZSE Ludovika 2</v>
      </c>
      <c r="AH49" s="43" t="str">
        <f t="shared" si="17"/>
        <v/>
      </c>
      <c r="AI49" s="43" t="str">
        <f t="shared" si="18"/>
        <v/>
      </c>
      <c r="AJ49" s="43">
        <f t="shared" si="19"/>
        <v>45455</v>
      </c>
      <c r="AK49" s="43">
        <f ca="1">VLOOKUP(AF49,ASZTAB!$AN$42:$AQ$103,2,FALSE)</f>
        <v>4</v>
      </c>
      <c r="AL49" s="43">
        <f ca="1">VLOOKUP(AG49,ASZTAB!$AN$42:$AQ$103,2,FALSE)</f>
        <v>2</v>
      </c>
      <c r="AP49" s="23">
        <v>5</v>
      </c>
      <c r="AQ49" s="869">
        <f t="shared" si="20"/>
        <v>45399.004999999997</v>
      </c>
      <c r="AR49" s="23">
        <f t="shared" si="24"/>
        <v>5</v>
      </c>
      <c r="AS49" s="44" t="str">
        <f t="shared" si="21"/>
        <v>HZSE Ludovika 2Zrínyigyöngye</v>
      </c>
    </row>
    <row r="50" spans="3:45" ht="15.75" customHeight="1">
      <c r="C50" s="857" t="str">
        <f t="shared" si="0"/>
        <v>Zrínyigyöngye</v>
      </c>
      <c r="D50" s="858" t="str">
        <f t="shared" si="1"/>
        <v>–</v>
      </c>
      <c r="E50" s="859" t="str">
        <f t="shared" ca="1" si="22"/>
        <v>HZSE Ludovika 1 (3.)</v>
      </c>
      <c r="F50" s="782"/>
      <c r="G50" s="857" t="str">
        <f t="shared" ca="1" si="2"/>
        <v>(3.) HZSE Ludovika 1</v>
      </c>
      <c r="H50" s="858" t="str">
        <f t="shared" si="3"/>
        <v>–</v>
      </c>
      <c r="I50" s="859" t="str">
        <f t="shared" si="23"/>
        <v>Zrínyigyöngye</v>
      </c>
      <c r="M50" s="18">
        <v>6</v>
      </c>
      <c r="N50" s="18">
        <v>13</v>
      </c>
      <c r="R50" s="19" t="str">
        <f t="shared" si="4"/>
        <v>ZrínyigyöngyeHZSE Ludovika 1</v>
      </c>
      <c r="S50" s="42" t="b">
        <f t="shared" si="5"/>
        <v>0</v>
      </c>
      <c r="T50" s="43">
        <f t="shared" si="6"/>
        <v>6</v>
      </c>
      <c r="U50" s="19" t="str">
        <f t="shared" si="7"/>
        <v>Zrínyigyöngye</v>
      </c>
      <c r="V50" s="19" t="str">
        <f t="shared" si="8"/>
        <v>HZSE Ludovika 1</v>
      </c>
      <c r="W50" s="43" t="str">
        <f t="shared" si="9"/>
        <v/>
      </c>
      <c r="X50" s="43" t="str">
        <f t="shared" si="10"/>
        <v/>
      </c>
      <c r="Y50" s="43">
        <f t="shared" si="11"/>
        <v>45406</v>
      </c>
      <c r="Z50" s="43">
        <f ca="1">VLOOKUP(U50,ASZTAB!$AN$42:$AQ$103,2,FALSE)</f>
        <v>4</v>
      </c>
      <c r="AA50" s="43">
        <f ca="1">VLOOKUP(V50,ASZTAB!$AN$42:$AQ$103,2,FALSE)</f>
        <v>3</v>
      </c>
      <c r="AC50" s="19" t="str">
        <f t="shared" si="12"/>
        <v>HZSE Ludovika 1Zrínyigyöngye</v>
      </c>
      <c r="AD50" s="42" t="b">
        <f t="shared" si="13"/>
        <v>0</v>
      </c>
      <c r="AE50" s="43">
        <f t="shared" si="14"/>
        <v>13</v>
      </c>
      <c r="AF50" s="19" t="str">
        <f t="shared" si="15"/>
        <v>HZSE Ludovika 1</v>
      </c>
      <c r="AG50" s="19" t="str">
        <f t="shared" si="16"/>
        <v>Zrínyigyöngye</v>
      </c>
      <c r="AH50" s="43" t="str">
        <f t="shared" si="17"/>
        <v/>
      </c>
      <c r="AI50" s="43" t="str">
        <f t="shared" si="18"/>
        <v/>
      </c>
      <c r="AJ50" s="43">
        <f t="shared" si="19"/>
        <v>45462</v>
      </c>
      <c r="AK50" s="43">
        <f ca="1">VLOOKUP(AF50,ASZTAB!$AN$42:$AQ$103,2,FALSE)</f>
        <v>3</v>
      </c>
      <c r="AL50" s="43">
        <f ca="1">VLOOKUP(AG50,ASZTAB!$AN$42:$AQ$103,2,FALSE)</f>
        <v>4</v>
      </c>
      <c r="AP50" s="23">
        <v>6</v>
      </c>
      <c r="AQ50" s="869">
        <f t="shared" si="20"/>
        <v>45406.006000000001</v>
      </c>
      <c r="AR50" s="23">
        <f t="shared" si="24"/>
        <v>6</v>
      </c>
      <c r="AS50" s="44" t="str">
        <f t="shared" si="21"/>
        <v>ZrínyigyöngyeHZSE Ludovika 1</v>
      </c>
    </row>
    <row r="51" spans="3:45" ht="15.75" customHeight="1">
      <c r="C51" s="857" t="str">
        <f t="shared" ca="1" si="0"/>
        <v>(6.) ABÉ UNITED</v>
      </c>
      <c r="D51" s="858" t="str">
        <f t="shared" si="1"/>
        <v>–</v>
      </c>
      <c r="E51" s="859" t="str">
        <f t="shared" si="22"/>
        <v>Zrínyigyöngye</v>
      </c>
      <c r="F51" s="782"/>
      <c r="G51" s="857" t="str">
        <f t="shared" si="2"/>
        <v>Zrínyigyöngye</v>
      </c>
      <c r="H51" s="858" t="str">
        <f t="shared" si="3"/>
        <v>–</v>
      </c>
      <c r="I51" s="859" t="str">
        <f t="shared" ca="1" si="23"/>
        <v>ABÉ UNITED (6.)</v>
      </c>
      <c r="M51" s="18">
        <v>7</v>
      </c>
      <c r="N51" s="18">
        <v>14</v>
      </c>
      <c r="R51" s="19" t="str">
        <f t="shared" si="4"/>
        <v>ABÉ UNITEDZrínyigyöngye</v>
      </c>
      <c r="S51" s="42" t="b">
        <f t="shared" si="5"/>
        <v>0</v>
      </c>
      <c r="T51" s="43">
        <f t="shared" si="6"/>
        <v>7</v>
      </c>
      <c r="U51" s="19" t="str">
        <f t="shared" si="7"/>
        <v>ABÉ UNITED</v>
      </c>
      <c r="V51" s="19" t="str">
        <f t="shared" si="8"/>
        <v>Zrínyigyöngye</v>
      </c>
      <c r="W51" s="43" t="str">
        <f t="shared" si="9"/>
        <v/>
      </c>
      <c r="X51" s="43" t="str">
        <f t="shared" si="10"/>
        <v/>
      </c>
      <c r="Y51" s="43">
        <f t="shared" si="11"/>
        <v>45420</v>
      </c>
      <c r="Z51" s="43">
        <f ca="1">VLOOKUP(U51,ASZTAB!$AN$42:$AQ$103,2,FALSE)</f>
        <v>6</v>
      </c>
      <c r="AA51" s="43">
        <f ca="1">VLOOKUP(V51,ASZTAB!$AN$42:$AQ$103,2,FALSE)</f>
        <v>4</v>
      </c>
      <c r="AC51" s="19" t="str">
        <f t="shared" si="12"/>
        <v>ZrínyigyöngyeABÉ UNITED</v>
      </c>
      <c r="AD51" s="42" t="b">
        <f t="shared" si="13"/>
        <v>0</v>
      </c>
      <c r="AE51" s="43">
        <f t="shared" si="14"/>
        <v>14</v>
      </c>
      <c r="AF51" s="19" t="str">
        <f t="shared" si="15"/>
        <v>Zrínyigyöngye</v>
      </c>
      <c r="AG51" s="19" t="str">
        <f t="shared" si="16"/>
        <v>ABÉ UNITED</v>
      </c>
      <c r="AH51" s="43" t="str">
        <f t="shared" si="17"/>
        <v/>
      </c>
      <c r="AI51" s="43" t="str">
        <f t="shared" si="18"/>
        <v/>
      </c>
      <c r="AJ51" s="43">
        <f t="shared" si="19"/>
        <v>45539</v>
      </c>
      <c r="AK51" s="43">
        <f ca="1">VLOOKUP(AF51,ASZTAB!$AN$42:$AQ$103,2,FALSE)</f>
        <v>4</v>
      </c>
      <c r="AL51" s="43">
        <f ca="1">VLOOKUP(AG51,ASZTAB!$AN$42:$AQ$103,2,FALSE)</f>
        <v>6</v>
      </c>
      <c r="AP51" s="23">
        <v>7</v>
      </c>
      <c r="AQ51" s="869">
        <f t="shared" si="20"/>
        <v>45420.006999999998</v>
      </c>
      <c r="AR51" s="23">
        <f t="shared" si="24"/>
        <v>7</v>
      </c>
      <c r="AS51" s="44" t="str">
        <f t="shared" si="21"/>
        <v>ABÉ UNITEDZrínyigyöngye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45427.008000000002</v>
      </c>
      <c r="AR52" s="23">
        <f t="shared" si="24"/>
        <v>8</v>
      </c>
      <c r="AS52" s="44" t="str">
        <f t="shared" si="21"/>
        <v>MH BHDZrínyigyöngye</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45434.008999999998</v>
      </c>
      <c r="AR53" s="23">
        <f t="shared" si="24"/>
        <v>9</v>
      </c>
      <c r="AS53" s="44" t="str">
        <f t="shared" si="21"/>
        <v>ZrínyigyöngyeFC HALY</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45441.01</v>
      </c>
      <c r="AR54" s="23">
        <f t="shared" si="24"/>
        <v>10</v>
      </c>
      <c r="AS54" s="44" t="str">
        <f t="shared" si="21"/>
        <v>ZrínyigyöngyeVakana</v>
      </c>
    </row>
    <row r="55" spans="3:45" ht="15.75" customHeight="1">
      <c r="C55" s="854" t="str">
        <f t="shared" si="0"/>
        <v>Zrínyigyöngye</v>
      </c>
      <c r="D55" s="855" t="str">
        <f t="shared" si="1"/>
        <v>–</v>
      </c>
      <c r="E55" s="863" t="str">
        <f ca="1">IF(M55="","",IF(OR(V55=$C$43,V55="szabadnapos  "),V55,CONCATENATE(V55," (",AA55,".)")))</f>
        <v>MH BHD (1.)</v>
      </c>
      <c r="F55" s="801"/>
      <c r="G55" s="864" t="str">
        <f t="shared" ca="1" si="2"/>
        <v>(2.) HZSE Ludovika 2</v>
      </c>
      <c r="H55" s="855" t="str">
        <f t="shared" si="3"/>
        <v>–</v>
      </c>
      <c r="I55" s="856" t="str">
        <f>IF(N55="","",IF(OR(AG55=$C$43,AG55="szabadnapos  "),AG55,CONCATENATE(AG55," (",AL55,".)")))</f>
        <v>Zrínyigyöngye</v>
      </c>
      <c r="M55" s="18">
        <v>15</v>
      </c>
      <c r="N55" s="18">
        <v>19</v>
      </c>
      <c r="R55" s="19" t="str">
        <f t="shared" si="4"/>
        <v>oooZrínyigyöngyeMH BHD</v>
      </c>
      <c r="S55" s="42" t="b">
        <f t="shared" si="5"/>
        <v>0</v>
      </c>
      <c r="T55" s="43">
        <f t="shared" si="6"/>
        <v>15</v>
      </c>
      <c r="U55" s="19" t="str">
        <f t="shared" si="7"/>
        <v>Zrínyigyöngye</v>
      </c>
      <c r="V55" s="19" t="str">
        <f t="shared" si="8"/>
        <v>MH BHD</v>
      </c>
      <c r="W55" s="43" t="str">
        <f>IF(V55="szabadnapos  ","",VLOOKUP($R55,games.a,6,FALSE))</f>
        <v/>
      </c>
      <c r="X55" s="43" t="str">
        <f>IF(V55="szabadnapos  ","",VLOOKUP($R55,games.a,7,FALSE))</f>
        <v/>
      </c>
      <c r="Y55" s="43">
        <f t="shared" si="11"/>
        <v>45546</v>
      </c>
      <c r="Z55" s="43">
        <f ca="1">VLOOKUP(U55,ASZTAB!$AN$42:$AQ$103,2,FALSE)</f>
        <v>4</v>
      </c>
      <c r="AA55" s="43">
        <f ca="1">VLOOKUP(V55,ASZTAB!$AN$42:$AQ$103,2,FALSE)</f>
        <v>1</v>
      </c>
      <c r="AC55" s="19" t="str">
        <f t="shared" si="12"/>
        <v>oooHZSE Ludovika 2Zrínyigyöngye</v>
      </c>
      <c r="AD55" s="42" t="b">
        <f t="shared" si="13"/>
        <v>0</v>
      </c>
      <c r="AE55" s="43">
        <f t="shared" si="14"/>
        <v>19</v>
      </c>
      <c r="AF55" s="19" t="str">
        <f t="shared" si="15"/>
        <v>HZSE Ludovika 2</v>
      </c>
      <c r="AG55" s="19" t="str">
        <f t="shared" si="16"/>
        <v>Zrínyigyöngye</v>
      </c>
      <c r="AH55" s="43" t="str">
        <f>IF(AG55="szabadnapos  ","",VLOOKUP($AC55,games.a,6,FALSE))</f>
        <v/>
      </c>
      <c r="AI55" s="43" t="str">
        <f>IF(AG55="szabadnapos  ","",VLOOKUP($AC55,games.a,7,FALSE))</f>
        <v/>
      </c>
      <c r="AJ55" s="43">
        <f t="shared" si="19"/>
        <v>45574</v>
      </c>
      <c r="AK55" s="43">
        <f ca="1">VLOOKUP(AF55,ASZTAB!$AN$42:$AQ$103,2,FALSE)</f>
        <v>2</v>
      </c>
      <c r="AL55" s="43">
        <f ca="1">VLOOKUP(AG55,ASZTAB!$AN$42:$AQ$103,2,FALSE)</f>
        <v>4</v>
      </c>
      <c r="AP55" s="23">
        <v>11</v>
      </c>
      <c r="AQ55" s="869">
        <f t="shared" si="20"/>
        <v>45448.010999999999</v>
      </c>
      <c r="AR55" s="23">
        <f t="shared" si="24"/>
        <v>11</v>
      </c>
      <c r="AS55" s="44" t="str">
        <f t="shared" si="21"/>
        <v>TurboZrínyigyöngye</v>
      </c>
    </row>
    <row r="56" spans="3:45" ht="15.75" customHeight="1">
      <c r="C56" s="857" t="str">
        <f t="shared" ca="1" si="0"/>
        <v>(8.)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HZSE Ludovika 1 (3.)</v>
      </c>
      <c r="M56" s="18">
        <v>16</v>
      </c>
      <c r="N56" s="18">
        <v>20</v>
      </c>
      <c r="R56" s="19" t="str">
        <f t="shared" si="4"/>
        <v>oooFC HALYZrínyigyöngye</v>
      </c>
      <c r="S56" s="42" t="b">
        <f t="shared" si="5"/>
        <v>0</v>
      </c>
      <c r="T56" s="43">
        <f t="shared" si="6"/>
        <v>16</v>
      </c>
      <c r="U56" s="19" t="str">
        <f t="shared" si="7"/>
        <v>FC HALY</v>
      </c>
      <c r="V56" s="19" t="str">
        <f t="shared" si="8"/>
        <v>Zrínyigyöngye</v>
      </c>
      <c r="W56" s="43" t="str">
        <f>IF(V56="szabadnapos  ","",VLOOKUP($R56,games.a,6,FALSE))</f>
        <v/>
      </c>
      <c r="X56" s="43" t="str">
        <f>IF(V56="szabadnapos  ","",VLOOKUP($R56,games.a,7,FALSE))</f>
        <v/>
      </c>
      <c r="Y56" s="43">
        <f t="shared" si="11"/>
        <v>45553</v>
      </c>
      <c r="Z56" s="43">
        <f ca="1">VLOOKUP(U56,ASZTAB!$AN$42:$AQ$103,2,FALSE)</f>
        <v>8</v>
      </c>
      <c r="AA56" s="43">
        <f ca="1">VLOOKUP(V56,ASZTAB!$AN$42:$AQ$103,2,FALSE)</f>
        <v>4</v>
      </c>
      <c r="AC56" s="19" t="str">
        <f t="shared" si="12"/>
        <v>oooZrínyigyöngyeHZSE Ludovika 1</v>
      </c>
      <c r="AD56" s="42" t="b">
        <f t="shared" si="13"/>
        <v>0</v>
      </c>
      <c r="AE56" s="43">
        <f t="shared" si="14"/>
        <v>20</v>
      </c>
      <c r="AF56" s="19" t="str">
        <f t="shared" si="15"/>
        <v>Zrínyigyöngye</v>
      </c>
      <c r="AG56" s="19" t="str">
        <f t="shared" si="16"/>
        <v>HZSE Ludovika 1</v>
      </c>
      <c r="AH56" s="43" t="str">
        <f>IF(AG56="szabadnapos  ","",VLOOKUP($AC56,games.a,6,FALSE))</f>
        <v/>
      </c>
      <c r="AI56" s="43" t="str">
        <f>IF(AG56="szabadnapos  ","",VLOOKUP($AC56,games.a,7,FALSE))</f>
        <v/>
      </c>
      <c r="AJ56" s="43">
        <f t="shared" si="19"/>
        <v>45581</v>
      </c>
      <c r="AK56" s="43">
        <f ca="1">VLOOKUP(AF56,ASZTAB!$AN$42:$AQ$103,2,FALSE)</f>
        <v>4</v>
      </c>
      <c r="AL56" s="43">
        <f ca="1">VLOOKUP(AG56,ASZTAB!$AN$42:$AQ$103,2,FALSE)</f>
        <v>3</v>
      </c>
      <c r="AP56" s="23">
        <v>12</v>
      </c>
      <c r="AQ56" s="869">
        <f t="shared" si="20"/>
        <v>45455.012000000002</v>
      </c>
      <c r="AR56" s="23">
        <f t="shared" si="24"/>
        <v>12</v>
      </c>
      <c r="AS56" s="44" t="str">
        <f t="shared" si="21"/>
        <v>ZrínyigyöngyeHZSE Ludovika 2</v>
      </c>
    </row>
    <row r="57" spans="3:45" ht="15.75" customHeight="1">
      <c r="C57" s="857" t="str">
        <f t="shared" ca="1" si="0"/>
        <v>(5.) Vakana</v>
      </c>
      <c r="D57" s="858" t="str">
        <f t="shared" si="1"/>
        <v>–</v>
      </c>
      <c r="E57" s="865" t="str">
        <f>IF(M57="","",IF(OR(V57=$C$43,V57="szabadnapos  "),V57,CONCATENATE(V57," (",AA57,".)")))</f>
        <v>Zrínyigyöngye</v>
      </c>
      <c r="F57" s="782"/>
      <c r="G57" s="866" t="str">
        <f t="shared" ca="1" si="2"/>
        <v>(6.) ABÉ UNITED</v>
      </c>
      <c r="H57" s="858" t="str">
        <f t="shared" si="3"/>
        <v>–</v>
      </c>
      <c r="I57" s="859" t="str">
        <f>IF(N57="","",IF(OR(AG57=$C$43,AG57="szabadnapos  "),AG57,CONCATENATE(AG57," (",AL57,".)")))</f>
        <v>Zrínyigyöngye</v>
      </c>
      <c r="M57" s="18">
        <v>17</v>
      </c>
      <c r="N57" s="18">
        <v>21</v>
      </c>
      <c r="R57" s="19" t="str">
        <f t="shared" si="4"/>
        <v>oooVakanaZrínyigyöngye</v>
      </c>
      <c r="S57" s="42" t="b">
        <f t="shared" si="5"/>
        <v>0</v>
      </c>
      <c r="T57" s="43">
        <f t="shared" si="6"/>
        <v>17</v>
      </c>
      <c r="U57" s="19" t="str">
        <f t="shared" si="7"/>
        <v>Vakana</v>
      </c>
      <c r="V57" s="19" t="str">
        <f t="shared" si="8"/>
        <v>Zrínyigyöngye</v>
      </c>
      <c r="W57" s="43" t="str">
        <f>IF(V57="szabadnapos  ","",VLOOKUP($R57,games.a,6,FALSE))</f>
        <v/>
      </c>
      <c r="X57" s="43" t="str">
        <f>IF(V57="szabadnapos  ","",VLOOKUP($R57,games.a,7,FALSE))</f>
        <v/>
      </c>
      <c r="Y57" s="43">
        <f t="shared" si="11"/>
        <v>45560</v>
      </c>
      <c r="Z57" s="43">
        <f ca="1">VLOOKUP(U57,ASZTAB!$AN$42:$AQ$103,2,FALSE)</f>
        <v>5</v>
      </c>
      <c r="AA57" s="43">
        <f ca="1">VLOOKUP(V57,ASZTAB!$AN$42:$AQ$103,2,FALSE)</f>
        <v>4</v>
      </c>
      <c r="AC57" s="19" t="str">
        <f t="shared" si="12"/>
        <v>oooABÉ UNITEDZrínyigyöngye</v>
      </c>
      <c r="AD57" s="42" t="b">
        <f t="shared" si="13"/>
        <v>0</v>
      </c>
      <c r="AE57" s="43">
        <f t="shared" si="14"/>
        <v>21</v>
      </c>
      <c r="AF57" s="19" t="str">
        <f t="shared" si="15"/>
        <v>ABÉ UNITED</v>
      </c>
      <c r="AG57" s="19" t="str">
        <f t="shared" si="16"/>
        <v>Zrínyigyöngye</v>
      </c>
      <c r="AH57" s="43" t="str">
        <f>IF(AG57="szabadnapos  ","",VLOOKUP($AC57,games.a,6,FALSE))</f>
        <v/>
      </c>
      <c r="AI57" s="43" t="str">
        <f>IF(AG57="szabadnapos  ","",VLOOKUP($AC57,games.a,7,FALSE))</f>
        <v/>
      </c>
      <c r="AJ57" s="43">
        <f t="shared" si="19"/>
        <v>45595</v>
      </c>
      <c r="AK57" s="43">
        <f ca="1">VLOOKUP(AF57,ASZTAB!$AN$42:$AQ$103,2,FALSE)</f>
        <v>6</v>
      </c>
      <c r="AL57" s="43">
        <f ca="1">VLOOKUP(AG57,ASZTAB!$AN$42:$AQ$103,2,FALSE)</f>
        <v>4</v>
      </c>
      <c r="AP57" s="23">
        <v>13</v>
      </c>
      <c r="AQ57" s="869">
        <f t="shared" si="20"/>
        <v>45462.012999999999</v>
      </c>
      <c r="AR57" s="23">
        <f t="shared" si="24"/>
        <v>13</v>
      </c>
      <c r="AS57" s="44" t="str">
        <f t="shared" si="21"/>
        <v>HZSE Ludovika 1Zrínyigyöngye</v>
      </c>
    </row>
    <row r="58" spans="3:45" ht="15.75" customHeight="1">
      <c r="C58" s="857" t="str">
        <f t="shared" si="0"/>
        <v>Zrínyigyöngye</v>
      </c>
      <c r="D58" s="858" t="str">
        <f t="shared" si="1"/>
        <v>–</v>
      </c>
      <c r="E58" s="865" t="str">
        <f ca="1">IF(M58="","",IF(OR(V58=$C$43,V58="szabadnapos  "),V58,CONCATENATE(V58," (",AA58,".)")))</f>
        <v>Turbo (7.)</v>
      </c>
      <c r="F58" s="782"/>
      <c r="G58" s="866" t="str">
        <f t="shared" si="2"/>
        <v/>
      </c>
      <c r="H58" s="858" t="str">
        <f t="shared" si="3"/>
        <v/>
      </c>
      <c r="I58" s="859" t="str">
        <f>IF(N58="","",IF(OR(AG58=$C$43,AG58="szabadnapos  "),AG58,CONCATENATE(AG58," (",AL58,".)")))</f>
        <v/>
      </c>
      <c r="M58" s="18">
        <v>18</v>
      </c>
      <c r="N58" s="18"/>
      <c r="R58" s="19" t="str">
        <f t="shared" si="4"/>
        <v>oooZrínyigyöngyeTurbo</v>
      </c>
      <c r="S58" s="42" t="b">
        <f t="shared" si="5"/>
        <v>0</v>
      </c>
      <c r="T58" s="43">
        <f t="shared" si="6"/>
        <v>18</v>
      </c>
      <c r="U58" s="19" t="str">
        <f t="shared" si="7"/>
        <v>Zrínyigyöngye</v>
      </c>
      <c r="V58" s="19" t="str">
        <f t="shared" si="8"/>
        <v>Turbo</v>
      </c>
      <c r="W58" s="43" t="str">
        <f>IF(V58="szabadnapos  ","",VLOOKUP($R58,games.a,6,FALSE))</f>
        <v/>
      </c>
      <c r="X58" s="43" t="str">
        <f>IF(V58="szabadnapos  ","",VLOOKUP($R58,games.a,7,FALSE))</f>
        <v/>
      </c>
      <c r="Y58" s="43">
        <f t="shared" si="11"/>
        <v>45567</v>
      </c>
      <c r="Z58" s="43">
        <f ca="1">VLOOKUP(U58,ASZTAB!$AN$42:$AQ$103,2,FALSE)</f>
        <v>4</v>
      </c>
      <c r="AA58" s="43">
        <f ca="1">VLOOKUP(V58,ASZTAB!$AN$42:$AQ$103,2,FALSE)</f>
        <v>7</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45539.014000000003</v>
      </c>
      <c r="AR58" s="23">
        <f t="shared" si="24"/>
        <v>14</v>
      </c>
      <c r="AS58" s="44" t="str">
        <f t="shared" si="21"/>
        <v>ZrínyigyöngyeABÉ UNITED</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45546.014999999999</v>
      </c>
      <c r="AR59" s="23">
        <f t="shared" si="24"/>
        <v>15</v>
      </c>
      <c r="AS59" s="44" t="str">
        <f t="shared" si="21"/>
        <v>oooZrínyigyöngyeMH BHD</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45553.016000000003</v>
      </c>
      <c r="AR60" s="23">
        <f t="shared" si="24"/>
        <v>16</v>
      </c>
      <c r="AS60" s="44" t="str">
        <f t="shared" si="21"/>
        <v>oooFC HALYZrínyigyöngye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45560.017</v>
      </c>
      <c r="AR61" s="23">
        <f t="shared" si="24"/>
        <v>17</v>
      </c>
      <c r="AS61" s="44" t="str">
        <f t="shared" si="21"/>
        <v>oooVakanaZrínyigyöngye</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45567.017999999996</v>
      </c>
      <c r="AR62" s="23">
        <f t="shared" si="24"/>
        <v>18</v>
      </c>
      <c r="AS62" s="44" t="str">
        <f t="shared" si="21"/>
        <v>oooZrínyigyöngyeTurbo</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45574.019</v>
      </c>
      <c r="AR63" s="23">
        <f t="shared" si="24"/>
        <v>19</v>
      </c>
      <c r="AS63" s="44" t="str">
        <f t="shared" si="21"/>
        <v>oooHZSE Ludovika 2Zrínyigyöngye</v>
      </c>
    </row>
    <row r="64" spans="3:45" ht="16.5" customHeight="1">
      <c r="C64" s="32"/>
      <c r="D64" s="32"/>
      <c r="E64" s="32"/>
      <c r="F64" s="32"/>
      <c r="G64" s="32"/>
      <c r="H64" s="32"/>
      <c r="I64" s="32"/>
      <c r="AP64" s="23">
        <v>20</v>
      </c>
      <c r="AQ64" s="869">
        <f t="shared" si="20"/>
        <v>45581.02</v>
      </c>
      <c r="AR64" s="23">
        <f t="shared" si="24"/>
        <v>20</v>
      </c>
      <c r="AS64" s="44" t="str">
        <f t="shared" si="21"/>
        <v>oooZrínyigyöngyeHZSE Ludovika 1</v>
      </c>
    </row>
    <row r="65" spans="42:45" ht="16.5" customHeight="1">
      <c r="AP65" s="23">
        <v>21</v>
      </c>
      <c r="AQ65" s="869">
        <f t="shared" si="20"/>
        <v>45595.021000000001</v>
      </c>
      <c r="AR65" s="23">
        <f t="shared" si="24"/>
        <v>21</v>
      </c>
      <c r="AS65" s="44" t="str">
        <f t="shared" si="21"/>
        <v>oooABÉ UNITEDZrínyigyöngye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ser7ouYGbKd8a8HW8ynlIcesMkx2YgmdOPqgYbgGk8RinhZT8fgBZ+mvyPMcGtyvZkiBobQreYFdkQUa97fWA==" saltValue="Nxv98/B9h++CWVG6o6Dp4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F68" sqref="F68"/>
    </sheetView>
  </sheetViews>
  <sheetFormatPr defaultColWidth="9.109375" defaultRowHeight="11.25" customHeight="1"/>
  <cols>
    <col min="1" max="1" width="1.6640625" style="655" customWidth="1"/>
    <col min="2" max="2" width="2.88671875" style="149" customWidth="1"/>
    <col min="3" max="3" width="28" style="149" customWidth="1"/>
    <col min="4" max="25" width="4.33203125" style="149" customWidth="1"/>
    <col min="26" max="41" width="4.33203125" style="149" hidden="1" customWidth="1"/>
    <col min="42" max="43" width="4.33203125" style="149" customWidth="1"/>
    <col min="44" max="44" width="2.88671875" style="149" customWidth="1"/>
    <col min="45" max="45" width="38.554687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6" t="s">
        <v>424</v>
      </c>
      <c r="D41" s="977" t="str">
        <f ca="1">UPPER(INDEX(teams.a,AW67*10000))</f>
        <v>ABÉ UNITED</v>
      </c>
      <c r="E41" s="978"/>
      <c r="F41" s="978"/>
      <c r="G41" s="978"/>
      <c r="H41" s="978"/>
      <c r="I41" s="978"/>
      <c r="J41" s="978"/>
      <c r="K41" s="978"/>
      <c r="L41" s="977" t="str">
        <f ca="1">UPPER(INDEX(teams.a,AW71*10000))</f>
        <v>MH BHD</v>
      </c>
      <c r="M41" s="978"/>
      <c r="N41" s="978"/>
      <c r="O41" s="978"/>
      <c r="P41" s="978"/>
      <c r="Q41" s="978"/>
      <c r="R41" s="978"/>
      <c r="S41" s="978"/>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6"/>
      <c r="D42" s="977" t="str">
        <f ca="1">UPPER(INDEX(teams.a,AW68*10000))</f>
        <v>FC HALY</v>
      </c>
      <c r="E42" s="978"/>
      <c r="F42" s="978"/>
      <c r="G42" s="978"/>
      <c r="H42" s="978"/>
      <c r="I42" s="978"/>
      <c r="J42" s="978"/>
      <c r="K42" s="978"/>
      <c r="L42" s="977" t="str">
        <f ca="1">UPPER(INDEX(teams.a,AW72*10000))</f>
        <v>TURBO</v>
      </c>
      <c r="M42" s="978"/>
      <c r="N42" s="978"/>
      <c r="O42" s="978"/>
      <c r="P42" s="978"/>
      <c r="Q42" s="978"/>
      <c r="R42" s="978"/>
      <c r="S42" s="978"/>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6"/>
      <c r="D43" s="977" t="str">
        <f ca="1">UPPER(INDEX(teams.a,AW69*10000))</f>
        <v>HZSE LUDOVIKA 1</v>
      </c>
      <c r="E43" s="978"/>
      <c r="F43" s="978"/>
      <c r="G43" s="978"/>
      <c r="H43" s="978"/>
      <c r="I43" s="978"/>
      <c r="J43" s="978"/>
      <c r="K43" s="978"/>
      <c r="L43" s="977" t="str">
        <f ca="1">UPPER(INDEX(teams.a,AW73*10000))</f>
        <v>VAKANA</v>
      </c>
      <c r="M43" s="978"/>
      <c r="N43" s="978"/>
      <c r="O43" s="978"/>
      <c r="P43" s="978"/>
      <c r="Q43" s="978"/>
      <c r="R43" s="978"/>
      <c r="S43" s="978"/>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6"/>
      <c r="D44" s="977" t="str">
        <f ca="1">UPPER(INDEX(teams.a,AW70*10000))</f>
        <v>HZSE LUDOVIKA 2</v>
      </c>
      <c r="E44" s="978"/>
      <c r="F44" s="978"/>
      <c r="G44" s="978"/>
      <c r="H44" s="978"/>
      <c r="I44" s="978"/>
      <c r="J44" s="978"/>
      <c r="K44" s="978"/>
      <c r="L44" s="977" t="str">
        <f ca="1">UPPER(INDEX(teams.a,AW74*10000))</f>
        <v>ZRÍNYIGYÖNGYE</v>
      </c>
      <c r="M44" s="978"/>
      <c r="N44" s="978"/>
      <c r="O44" s="978"/>
      <c r="P44" s="978"/>
      <c r="Q44" s="978"/>
      <c r="R44" s="978"/>
      <c r="S44" s="978"/>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2"/>
    </row>
    <row r="49" spans="1:54" s="155" customFormat="1" ht="11.25" hidden="1" customHeight="1">
      <c r="A49" s="972"/>
      <c r="AS49" s="618"/>
      <c r="AU49" s="615"/>
      <c r="AV49" s="593"/>
      <c r="AW49" s="616"/>
      <c r="AX49" s="593"/>
      <c r="AY49" s="593"/>
      <c r="AZ49" s="617"/>
      <c r="BA49" s="593"/>
      <c r="BB49" s="615"/>
    </row>
    <row r="50" spans="1:54" s="163" customFormat="1" ht="13.5" hidden="1" customHeight="1">
      <c r="A50" s="97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2"/>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2"/>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2"/>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2"/>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2"/>
      <c r="C55" s="409" t="s">
        <v>427</v>
      </c>
      <c r="D55" s="622"/>
      <c r="E55" s="689" t="b">
        <f ca="1">COUNTIF(OFFSET(ASZ!$AB$42,E53,-4,12,1),$C62)=1</f>
        <v>0</v>
      </c>
      <c r="F55" s="689" t="b">
        <f ca="1">COUNTIF(OFFSET(ASZ!$AB$42,F53,-4,12,1),$C62)=1</f>
        <v>0</v>
      </c>
      <c r="G55" s="689" t="b">
        <f ca="1">COUNTIF(OFFSET(ASZ!$AB$42,G53,-4,12,1),$C62)=1</f>
        <v>1</v>
      </c>
      <c r="H55" s="689" t="b">
        <f ca="1">COUNTIF(OFFSET(ASZ!$AB$42,H53,-4,12,1),$C62)=1</f>
        <v>0</v>
      </c>
      <c r="I55" s="689" t="b">
        <f ca="1">COUNTIF(OFFSET(ASZ!$AB$42,I53,-4,12,1),$C62)=1</f>
        <v>1</v>
      </c>
      <c r="J55" s="689" t="b">
        <f ca="1">COUNTIF(OFFSET(ASZ!$AB$42,J53,-4,12,1),$C62)=1</f>
        <v>1</v>
      </c>
      <c r="K55" s="689" t="b">
        <f ca="1">COUNTIF(OFFSET(ASZ!$AB$42,K53,-4,12,1),$C62)=1</f>
        <v>1</v>
      </c>
      <c r="L55" s="689" t="b">
        <f ca="1">COUNTIF(OFFSET(ASZ!$AB$42,L53,-4,12,1),$C62)=1</f>
        <v>1</v>
      </c>
      <c r="M55" s="689" t="b">
        <f ca="1">COUNTIF(OFFSET(ASZ!$AB$42,M53,-4,12,1),$C62)=1</f>
        <v>1</v>
      </c>
      <c r="N55" s="689" t="b">
        <f ca="1">COUNTIF(OFFSET(ASZ!$AB$42,N53,-4,12,1),$C62)=1</f>
        <v>0</v>
      </c>
      <c r="O55" s="689" t="b">
        <f ca="1">COUNTIF(OFFSET(ASZ!$AB$42,O53,-4,12,1),$C62)=1</f>
        <v>1</v>
      </c>
      <c r="P55" s="689" t="b">
        <f ca="1">COUNTIF(OFFSET(ASZ!$AB$42,P53,-4,12,1),$C62)=1</f>
        <v>0</v>
      </c>
      <c r="Q55" s="689" t="b">
        <f ca="1">COUNTIF(OFFSET(ASZ!$AB$42,Q53,-4,12,1),$C62)=1</f>
        <v>0</v>
      </c>
      <c r="R55" s="689" t="b">
        <f ca="1">COUNTIF(OFFSET(ASZ!$AB$42,R53,-4,12,1),$C62)=1</f>
        <v>0</v>
      </c>
      <c r="S55" s="689" t="b">
        <f ca="1">COUNTIF(OFFSET(ASZ!$AB$42,S53,-4,12,1),$C62)=1</f>
        <v>0</v>
      </c>
      <c r="T55" s="689" t="b">
        <f ca="1">COUNTIF(OFFSET(ASZ!$AB$42,T53,-4,12,1),$C62)=1</f>
        <v>0</v>
      </c>
      <c r="U55" s="689" t="b">
        <f ca="1">COUNTIF(OFFSET(ASZ!$AB$42,U53,-4,12,1),$C62)=1</f>
        <v>1</v>
      </c>
      <c r="V55" s="689" t="b">
        <f ca="1">COUNTIF(OFFSET(ASZ!$AB$42,V53,-4,12,1),$C62)=1</f>
        <v>0</v>
      </c>
      <c r="W55" s="689" t="b">
        <f ca="1">COUNTIF(OFFSET(ASZ!$AB$42,W53,-4,12,1),$C62)=1</f>
        <v>1</v>
      </c>
      <c r="X55" s="689" t="b">
        <f ca="1">COUNTIF(OFFSET(ASZ!$AB$42,X53,-4,12,1),$C62)=1</f>
        <v>1</v>
      </c>
      <c r="Y55" s="689" t="b">
        <f ca="1">COUNTIF(OFFSET(ASZ!$AB$42,Y53,-4,12,1),$C62)=1</f>
        <v>1</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2"/>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2"/>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2"/>
      <c r="C58" s="408">
        <f ca="1">ASZ!AS105</f>
        <v>3</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2"/>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2"/>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2"/>
      <c r="C62" s="870" t="str">
        <f ca="1">UPPER(INDEX(teams.a,C51,1))</f>
        <v>ABÉ UNITED</v>
      </c>
      <c r="D62" s="683"/>
      <c r="E62" s="683">
        <f ca="1">IF(E54,"",VLOOKUP($C62,OFFSET(ASZ!$AB$42,E53,IF(E55,-4,-3),12,12),IF(E55,12,11),FALSE))</f>
        <v>45371</v>
      </c>
      <c r="F62" s="683">
        <f ca="1">IF(F54,"",VLOOKUP($C62,OFFSET(ASZ!$AB$42,F53,IF(F55,-4,-3),12,12),IF(F55,12,11),FALSE))</f>
        <v>45378</v>
      </c>
      <c r="G62" s="683">
        <f ca="1">IF(G54,"",VLOOKUP($C62,OFFSET(ASZ!$AB$42,G53,IF(G55,-4,-3),12,12),IF(G55,12,11),FALSE))</f>
        <v>45385</v>
      </c>
      <c r="H62" s="683">
        <f ca="1">IF(H54,"",VLOOKUP($C62,OFFSET(ASZ!$AB$42,H53,IF(H55,-4,-3),12,12),IF(H55,12,11),FALSE))</f>
        <v>45392</v>
      </c>
      <c r="I62" s="683">
        <f ca="1">IF(I54,"",VLOOKUP($C62,OFFSET(ASZ!$AB$42,I53,IF(I55,-4,-3),12,12),IF(I55,12,11),FALSE))</f>
        <v>45399</v>
      </c>
      <c r="J62" s="683">
        <f ca="1">IF(J54,"",VLOOKUP($C62,OFFSET(ASZ!$AB$42,J53,IF(J55,-4,-3),12,12),IF(J55,12,11),FALSE))</f>
        <v>45406</v>
      </c>
      <c r="K62" s="683">
        <f ca="1">IF(K54,"",VLOOKUP($C62,OFFSET(ASZ!$AB$42,K53,IF(K55,-4,-3),12,12),IF(K55,12,11),FALSE))</f>
        <v>45420</v>
      </c>
      <c r="L62" s="683">
        <f ca="1">IF(L54,"",VLOOKUP($C62,OFFSET(ASZ!$AB$42,L53,IF(L55,-4,-3),12,12),IF(L55,12,11),FALSE))</f>
        <v>45427</v>
      </c>
      <c r="M62" s="683">
        <f ca="1">IF(M54,"",VLOOKUP($C62,OFFSET(ASZ!$AB$42,M53,IF(M55,-4,-3),12,12),IF(M55,12,11),FALSE))</f>
        <v>45434</v>
      </c>
      <c r="N62" s="683">
        <f ca="1">IF(N54,"",VLOOKUP($C62,OFFSET(ASZ!$AB$42,N53,IF(N55,-4,-3),12,12),IF(N55,12,11),FALSE))</f>
        <v>45441</v>
      </c>
      <c r="O62" s="683">
        <f ca="1">IF(O54,"",VLOOKUP($C62,OFFSET(ASZ!$AB$42,O53,IF(O55,-4,-3),12,12),IF(O55,12,11),FALSE))</f>
        <v>45448</v>
      </c>
      <c r="P62" s="683">
        <f ca="1">IF(P54,"",VLOOKUP($C62,OFFSET(ASZ!$AB$42,P53,IF(P55,-4,-3),12,12),IF(P55,12,11),FALSE))</f>
        <v>45455</v>
      </c>
      <c r="Q62" s="683">
        <f ca="1">IF(Q54,"",VLOOKUP($C62,OFFSET(ASZ!$AB$42,Q53,IF(Q55,-4,-3),12,12),IF(Q55,12,11),FALSE))</f>
        <v>45462</v>
      </c>
      <c r="R62" s="683">
        <f ca="1">IF(R54,"",VLOOKUP($C62,OFFSET(ASZ!$AB$42,R53,IF(R55,-4,-3),12,12),IF(R55,12,11),FALSE))</f>
        <v>45539</v>
      </c>
      <c r="S62" s="683">
        <f ca="1">IF(S54,"",VLOOKUP($C62,OFFSET(ASZ!$AB$42,S53,IF(S55,-4,-3),12,12),IF(S55,12,11),FALSE))</f>
        <v>45546</v>
      </c>
      <c r="T62" s="683">
        <f ca="1">IF(T54,"",VLOOKUP($C62,OFFSET(ASZ!$AB$42,T53,IF(T55,-4,-3),12,12),IF(T55,12,11),FALSE))</f>
        <v>45553</v>
      </c>
      <c r="U62" s="683">
        <f ca="1">IF(U54,"",VLOOKUP($C62,OFFSET(ASZ!$AB$42,U53,IF(U55,-4,-3),12,12),IF(U55,12,11),FALSE))</f>
        <v>45560</v>
      </c>
      <c r="V62" s="683">
        <f ca="1">IF(V54,"",VLOOKUP($C62,OFFSET(ASZ!$AB$42,V53,IF(V55,-4,-3),12,12),IF(V55,12,11),FALSE))</f>
        <v>45567</v>
      </c>
      <c r="W62" s="683">
        <f ca="1">IF(W54,"",VLOOKUP($C62,OFFSET(ASZ!$AB$42,W53,IF(W55,-4,-3),12,12),IF(W55,12,11),FALSE))</f>
        <v>45574</v>
      </c>
      <c r="X62" s="683">
        <f ca="1">IF(X54,"",VLOOKUP($C62,OFFSET(ASZ!$AB$42,X53,IF(X55,-4,-3),12,12),IF(X55,12,11),FALSE))</f>
        <v>45581</v>
      </c>
      <c r="Y62" s="683">
        <f ca="1">IF(Y54,"",VLOOKUP($C62,OFFSET(ASZ!$AB$42,Y53,IF(Y55,-4,-3),12,12),IF(Y55,12,11),FALSE))</f>
        <v>45595</v>
      </c>
      <c r="Z62" s="683"/>
      <c r="AA62" s="683"/>
      <c r="AB62" s="683"/>
      <c r="AC62" s="683"/>
      <c r="AD62" s="683"/>
      <c r="AE62" s="683"/>
      <c r="AF62" s="683"/>
      <c r="AG62" s="683"/>
      <c r="AH62" s="683"/>
      <c r="AI62" s="683"/>
      <c r="AJ62" s="683"/>
      <c r="AK62" s="683"/>
      <c r="AL62" s="683"/>
      <c r="AM62" s="683"/>
      <c r="AN62" s="683"/>
      <c r="AO62" s="683"/>
      <c r="AP62" s="973" t="s">
        <v>429</v>
      </c>
      <c r="AV62" s="641"/>
      <c r="AW62" s="642"/>
    </row>
    <row r="63" spans="1:54" ht="12.75" customHeight="1">
      <c r="A63" s="972"/>
      <c r="C63" s="203"/>
      <c r="D63" s="203" t="s">
        <v>430</v>
      </c>
      <c r="E63" s="635">
        <f ca="1">IF(E54,"",VLOOKUP($C62,OFFSET(ASZ!$AB$42,E53,IF(E55,-4,-3),12,3),3,FALSE))</f>
        <v>6</v>
      </c>
      <c r="F63" s="635">
        <f ca="1">IF(F54,"",VLOOKUP($C62,OFFSET(ASZ!$AB$42,F53,IF(F55,-4,-3),12,3),3,FALSE))</f>
        <v>1</v>
      </c>
      <c r="G63" s="635" t="str">
        <f ca="1">IF(G54,"",VLOOKUP($C62,OFFSET(ASZ!$AB$42,G53,IF(G55,-4,-3),12,3),3,FALSE))</f>
        <v/>
      </c>
      <c r="H63" s="635" t="str">
        <f ca="1">IF(H54,"",VLOOKUP($C62,OFFSET(ASZ!$AB$42,H53,IF(H55,-4,-3),12,3),3,FALSE))</f>
        <v/>
      </c>
      <c r="I63" s="635" t="str">
        <f ca="1">IF(I54,"",VLOOKUP($C62,OFFSET(ASZ!$AB$42,I53,IF(I55,-4,-3),12,3),3,FALSE))</f>
        <v/>
      </c>
      <c r="J63" s="635" t="str">
        <f ca="1">IF(J54,"",VLOOKUP($C62,OFFSET(ASZ!$AB$42,J53,IF(J55,-4,-3),12,3),3,FALSE))</f>
        <v/>
      </c>
      <c r="K63" s="635" t="str">
        <f ca="1">IF(K54,"",VLOOKUP($C62,OFFSET(ASZ!$AB$42,K53,IF(K55,-4,-3),12,3),3,FALSE))</f>
        <v/>
      </c>
      <c r="L63" s="635" t="str">
        <f ca="1">IF(L54,"",VLOOKUP($C62,OFFSET(ASZ!$AB$42,L53,IF(L55,-4,-3),12,3),3,FALSE))</f>
        <v/>
      </c>
      <c r="M63" s="635" t="str">
        <f ca="1">IF(M54,"",VLOOKUP($C62,OFFSET(ASZ!$AB$42,M53,IF(M55,-4,-3),12,3),3,FALSE))</f>
        <v/>
      </c>
      <c r="N63" s="635" t="str">
        <f ca="1">IF(N54,"",VLOOKUP($C62,OFFSET(ASZ!$AB$42,N53,IF(N55,-4,-3),12,3),3,FALSE))</f>
        <v/>
      </c>
      <c r="O63" s="635" t="str">
        <f ca="1">IF(O54,"",VLOOKUP($C62,OFFSET(ASZ!$AB$42,O53,IF(O55,-4,-3),12,3),3,FALSE))</f>
        <v/>
      </c>
      <c r="P63" s="635" t="str">
        <f ca="1">IF(P54,"",VLOOKUP($C62,OFFSET(ASZ!$AB$42,P53,IF(P55,-4,-3),12,3),3,FALSE))</f>
        <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3"/>
      <c r="AQ63" s="888">
        <f ca="1">IF(SUM(D63:AO63)=0,"",SUM(D63:AO63))</f>
        <v>7</v>
      </c>
      <c r="AV63" s="641"/>
      <c r="AW63" s="642"/>
    </row>
    <row r="64" spans="1:54" ht="12.75" customHeight="1">
      <c r="A64" s="972"/>
      <c r="C64" s="677"/>
      <c r="D64" s="677" t="s">
        <v>431</v>
      </c>
      <c r="E64" s="679"/>
      <c r="F64" s="680"/>
      <c r="G64" s="680"/>
      <c r="H64" s="680"/>
      <c r="I64" s="680"/>
      <c r="J64" s="680"/>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3"/>
      <c r="AQ64" s="889" t="str">
        <f>IF(SUM(D64:AP64)=0,"",SUM(D64:AP64))</f>
        <v/>
      </c>
      <c r="AV64" s="641"/>
      <c r="AW64" s="642"/>
    </row>
    <row r="65" spans="1:53" ht="12.75" customHeight="1">
      <c r="A65" s="972"/>
      <c r="C65" s="678"/>
      <c r="D65" s="678" t="s">
        <v>432</v>
      </c>
      <c r="E65" s="682" t="str">
        <f t="shared" ref="E65:Y65" ca="1" si="1">IF(E63="","",IF(SUM(E67:E96)+E64=E63,"–",SUM(E67:E96)+E64-E63))</f>
        <v>–</v>
      </c>
      <c r="F65" s="682" t="str">
        <f t="shared" ca="1" si="1"/>
        <v>–</v>
      </c>
      <c r="G65" s="682" t="str">
        <f t="shared" ca="1" si="1"/>
        <v/>
      </c>
      <c r="H65" s="682" t="str">
        <f t="shared" ca="1" si="1"/>
        <v/>
      </c>
      <c r="I65" s="682" t="str">
        <f t="shared" ca="1" si="1"/>
        <v/>
      </c>
      <c r="J65" s="682" t="str">
        <f t="shared" ca="1" si="1"/>
        <v/>
      </c>
      <c r="K65" s="682" t="str">
        <f t="shared" ca="1" si="1"/>
        <v/>
      </c>
      <c r="L65" s="682" t="str">
        <f t="shared" ca="1" si="1"/>
        <v/>
      </c>
      <c r="M65" s="682" t="str">
        <f t="shared" ca="1" si="1"/>
        <v/>
      </c>
      <c r="N65" s="682" t="str">
        <f t="shared" ca="1" si="1"/>
        <v/>
      </c>
      <c r="O65" s="682" t="str">
        <f t="shared" ca="1" si="1"/>
        <v/>
      </c>
      <c r="P65" s="682" t="str">
        <f t="shared" ca="1" si="1"/>
        <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2"/>
    </row>
    <row r="67" spans="1:53" ht="12.75" customHeight="1">
      <c r="A67" s="972"/>
      <c r="C67" s="902" t="s">
        <v>503</v>
      </c>
      <c r="D67" s="905"/>
      <c r="E67" s="890">
        <v>4</v>
      </c>
      <c r="F67" s="891">
        <v>1</v>
      </c>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f>IF(SUM(E67:AP67)=0,"",SUM(E67:AP67))</f>
        <v>5</v>
      </c>
      <c r="AS67" s="246"/>
      <c r="AV67" s="641"/>
      <c r="AW67" s="642">
        <v>1E-4</v>
      </c>
      <c r="AX67" s="354">
        <f t="shared" ref="AX67:AX96" si="2">IF(OR(C67="",AQ67=""),0,AQ67+AW67)</f>
        <v>5.0000999999999998</v>
      </c>
      <c r="AY67" s="351" t="str">
        <f ca="1">C62</f>
        <v>ABÉ UNITED</v>
      </c>
      <c r="AZ67" s="356" t="str">
        <f t="shared" ref="AZ67:AZ96" si="3">C67</f>
        <v>Suta Máté</v>
      </c>
      <c r="BA67" s="592"/>
    </row>
    <row r="68" spans="1:53" ht="12.75" customHeight="1">
      <c r="A68" s="972"/>
      <c r="C68" s="903" t="s">
        <v>504</v>
      </c>
      <c r="D68" s="906"/>
      <c r="E68" s="894">
        <v>1</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f t="shared" ref="AQ68:AQ96" si="4">IF(SUM(E68:AP68)=0,"",SUM(E68:AP68))</f>
        <v>1</v>
      </c>
      <c r="AS68" s="247"/>
      <c r="AV68" s="641"/>
      <c r="AW68" s="642">
        <v>2.0000000000000001E-4</v>
      </c>
      <c r="AX68" s="354">
        <f t="shared" si="2"/>
        <v>1.0002</v>
      </c>
      <c r="AY68" s="351" t="str">
        <f t="shared" ref="AY68:AY96" ca="1" si="5">AY67</f>
        <v>ABÉ UNITED</v>
      </c>
      <c r="AZ68" s="356" t="str">
        <f t="shared" si="3"/>
        <v>Nagy Attila</v>
      </c>
      <c r="BA68" s="592"/>
    </row>
    <row r="69" spans="1:53" ht="12.75" customHeight="1">
      <c r="A69" s="972"/>
      <c r="C69" s="903" t="s">
        <v>505</v>
      </c>
      <c r="D69" s="906"/>
      <c r="E69" s="894">
        <v>1</v>
      </c>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f t="shared" si="4"/>
        <v>1</v>
      </c>
      <c r="AS69" s="247"/>
      <c r="AV69" s="641"/>
      <c r="AW69" s="642">
        <v>2.9999999999999997E-4</v>
      </c>
      <c r="AX69" s="354">
        <f t="shared" si="2"/>
        <v>1.0003</v>
      </c>
      <c r="AY69" s="351" t="str">
        <f t="shared" ca="1" si="5"/>
        <v>ABÉ UNITED</v>
      </c>
      <c r="AZ69" s="356" t="str">
        <f t="shared" si="3"/>
        <v>Illés Péter</v>
      </c>
      <c r="BA69" s="592"/>
    </row>
    <row r="70" spans="1:53" ht="12.75" customHeight="1">
      <c r="A70" s="972"/>
      <c r="C70" s="903" t="s">
        <v>506</v>
      </c>
      <c r="D70" s="906"/>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Devecser Zsolt</v>
      </c>
      <c r="BA70" s="592"/>
    </row>
    <row r="71" spans="1:53" ht="12.75" customHeight="1">
      <c r="A71" s="972"/>
      <c r="C71" s="903" t="s">
        <v>507</v>
      </c>
      <c r="D71" s="906"/>
      <c r="E71" s="894"/>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t="str">
        <f t="shared" si="4"/>
        <v/>
      </c>
      <c r="AS71" s="247"/>
      <c r="AV71" s="641"/>
      <c r="AW71" s="642">
        <v>5.0000000000000001E-4</v>
      </c>
      <c r="AX71" s="354">
        <f t="shared" si="2"/>
        <v>0</v>
      </c>
      <c r="AY71" s="351" t="str">
        <f t="shared" ca="1" si="5"/>
        <v>ABÉ UNITED</v>
      </c>
      <c r="AZ71" s="356" t="str">
        <f t="shared" si="3"/>
        <v>Hornyák Endre</v>
      </c>
      <c r="BA71" s="592"/>
    </row>
    <row r="72" spans="1:53" ht="12.75" customHeight="1">
      <c r="A72" s="972"/>
      <c r="C72" s="903" t="s">
        <v>508</v>
      </c>
      <c r="D72" s="906"/>
      <c r="E72" s="894"/>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t="str">
        <f t="shared" si="4"/>
        <v/>
      </c>
      <c r="AS72" s="247"/>
      <c r="AV72" s="641"/>
      <c r="AW72" s="642">
        <v>5.9999999999999995E-4</v>
      </c>
      <c r="AX72" s="354">
        <f t="shared" si="2"/>
        <v>0</v>
      </c>
      <c r="AY72" s="351" t="str">
        <f t="shared" ca="1" si="5"/>
        <v>ABÉ UNITED</v>
      </c>
      <c r="AZ72" s="356" t="str">
        <f t="shared" si="3"/>
        <v>dr. Horváth Gergely</v>
      </c>
      <c r="BA72" s="592"/>
    </row>
    <row r="73" spans="1:53" ht="12.75" customHeight="1">
      <c r="A73" s="972"/>
      <c r="C73" s="903" t="s">
        <v>509</v>
      </c>
      <c r="D73" s="906"/>
      <c r="E73" s="894"/>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t="str">
        <f t="shared" si="4"/>
        <v/>
      </c>
      <c r="AS73" s="247"/>
      <c r="AV73" s="641"/>
      <c r="AW73" s="642">
        <v>6.9999999999999999E-4</v>
      </c>
      <c r="AX73" s="354">
        <f t="shared" si="2"/>
        <v>0</v>
      </c>
      <c r="AY73" s="351" t="str">
        <f t="shared" ca="1" si="5"/>
        <v>ABÉ UNITED</v>
      </c>
      <c r="AZ73" s="356" t="str">
        <f t="shared" si="3"/>
        <v>Kelemen Bence</v>
      </c>
      <c r="BA73" s="592"/>
    </row>
    <row r="74" spans="1:53" ht="12.75" customHeight="1">
      <c r="A74" s="972"/>
      <c r="C74" s="903" t="s">
        <v>510</v>
      </c>
      <c r="D74" s="906"/>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t="str">
        <f t="shared" si="4"/>
        <v/>
      </c>
      <c r="AS74" s="247"/>
      <c r="AV74" s="641"/>
      <c r="AW74" s="642">
        <v>8.0000000000000004E-4</v>
      </c>
      <c r="AX74" s="354">
        <f t="shared" si="2"/>
        <v>0</v>
      </c>
      <c r="AY74" s="351" t="str">
        <f t="shared" ca="1" si="5"/>
        <v>ABÉ UNITED</v>
      </c>
      <c r="AZ74" s="356" t="str">
        <f t="shared" si="3"/>
        <v>Molnár Péter</v>
      </c>
      <c r="BA74" s="592"/>
    </row>
    <row r="75" spans="1:53" ht="12.75" customHeight="1">
      <c r="A75" s="972"/>
      <c r="C75" s="903" t="s">
        <v>511</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Radeczki Gergő</v>
      </c>
      <c r="BA75" s="592"/>
    </row>
    <row r="76" spans="1:53" ht="12.75" customHeight="1">
      <c r="A76" s="972"/>
      <c r="C76" s="903" t="s">
        <v>435</v>
      </c>
      <c r="D76" s="906"/>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Sándor Roland</v>
      </c>
      <c r="BA76" s="592"/>
    </row>
    <row r="77" spans="1:53" ht="12.75" customHeight="1">
      <c r="A77" s="972"/>
      <c r="C77" s="903" t="s">
        <v>512</v>
      </c>
      <c r="D77" s="906"/>
      <c r="E77" s="894"/>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t="str">
        <f t="shared" si="4"/>
        <v/>
      </c>
      <c r="AS77" s="247"/>
      <c r="AV77" s="641"/>
      <c r="AW77" s="642">
        <v>1.1000000000000001E-3</v>
      </c>
      <c r="AX77" s="354">
        <f t="shared" si="2"/>
        <v>0</v>
      </c>
      <c r="AY77" s="351" t="str">
        <f t="shared" ca="1" si="5"/>
        <v>ABÉ UNITED</v>
      </c>
      <c r="AZ77" s="356" t="str">
        <f t="shared" si="3"/>
        <v>Szabó Lajos</v>
      </c>
      <c r="BA77" s="592"/>
    </row>
    <row r="78" spans="1:53" ht="12.75" customHeight="1">
      <c r="A78" s="972"/>
      <c r="C78" s="903" t="s">
        <v>513</v>
      </c>
      <c r="D78" s="906"/>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Szaulik György</v>
      </c>
      <c r="BA78" s="592"/>
    </row>
    <row r="79" spans="1:53" ht="12.75" customHeight="1">
      <c r="A79" s="972"/>
      <c r="C79" s="903" t="s">
        <v>514</v>
      </c>
      <c r="D79" s="906"/>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Tóth Gábor</v>
      </c>
      <c r="BA79" s="592"/>
    </row>
    <row r="80" spans="1:53" ht="12.75" customHeight="1">
      <c r="A80" s="972"/>
      <c r="C80" s="903" t="s">
        <v>515</v>
      </c>
      <c r="D80" s="906"/>
      <c r="E80" s="894"/>
      <c r="F80" s="895"/>
      <c r="G80" s="895"/>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t="str">
        <f t="shared" si="4"/>
        <v/>
      </c>
      <c r="AS80" s="247"/>
      <c r="AV80" s="641"/>
      <c r="AW80" s="642">
        <v>1.4E-3</v>
      </c>
      <c r="AX80" s="354">
        <f t="shared" si="2"/>
        <v>0</v>
      </c>
      <c r="AY80" s="351" t="str">
        <f t="shared" ca="1" si="5"/>
        <v>ABÉ UNITED</v>
      </c>
      <c r="AZ80" s="356" t="str">
        <f t="shared" si="3"/>
        <v>Tóth Krisztián</v>
      </c>
      <c r="BA80" s="592"/>
    </row>
    <row r="81" spans="1:53" ht="12.75" customHeight="1">
      <c r="A81" s="972"/>
      <c r="C81" s="903"/>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f t="shared" si="3"/>
        <v>0</v>
      </c>
      <c r="BA81" s="592"/>
    </row>
    <row r="82" spans="1:53" ht="12.75" customHeight="1">
      <c r="A82" s="972"/>
      <c r="C82" s="903"/>
      <c r="D82" s="906"/>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f t="shared" si="3"/>
        <v>0</v>
      </c>
      <c r="BA82" s="592"/>
    </row>
    <row r="83" spans="1:53" ht="12.75" customHeight="1">
      <c r="A83" s="972"/>
      <c r="C83" s="903"/>
      <c r="D83" s="906"/>
      <c r="E83" s="894"/>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t="str">
        <f t="shared" si="4"/>
        <v/>
      </c>
      <c r="AS83" s="247"/>
      <c r="AV83" s="641"/>
      <c r="AW83" s="642">
        <v>1.6999999999999999E-3</v>
      </c>
      <c r="AX83" s="354">
        <f t="shared" si="2"/>
        <v>0</v>
      </c>
      <c r="AY83" s="351" t="str">
        <f t="shared" ca="1" si="5"/>
        <v>ABÉ UNITED</v>
      </c>
      <c r="AZ83" s="356">
        <f t="shared" si="3"/>
        <v>0</v>
      </c>
      <c r="BA83" s="592"/>
    </row>
    <row r="84" spans="1:53" ht="12.75" customHeight="1">
      <c r="A84" s="972"/>
      <c r="C84" s="903"/>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f t="shared" si="3"/>
        <v>0</v>
      </c>
      <c r="BA84" s="592"/>
    </row>
    <row r="85" spans="1:53" ht="12.75" customHeight="1">
      <c r="A85" s="972"/>
      <c r="C85" s="903"/>
      <c r="D85" s="906"/>
      <c r="E85" s="894"/>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t="str">
        <f t="shared" si="4"/>
        <v/>
      </c>
      <c r="AS85" s="247"/>
      <c r="AV85" s="641"/>
      <c r="AW85" s="642">
        <v>1.9E-3</v>
      </c>
      <c r="AX85" s="354">
        <f t="shared" si="2"/>
        <v>0</v>
      </c>
      <c r="AY85" s="351" t="str">
        <f t="shared" ca="1" si="5"/>
        <v>ABÉ UNITED</v>
      </c>
      <c r="AZ85" s="356">
        <f t="shared" si="3"/>
        <v>0</v>
      </c>
      <c r="BA85" s="592"/>
    </row>
    <row r="86" spans="1:53" ht="11.25" hidden="1" customHeight="1">
      <c r="A86" s="972"/>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2"/>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2"/>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2"/>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2"/>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2"/>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2"/>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2"/>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2"/>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2"/>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2"/>
      <c r="C96" s="904"/>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c r="AV96" s="641"/>
      <c r="AW96" s="642">
        <v>3.0000000000000001E-3</v>
      </c>
      <c r="AX96" s="354">
        <f t="shared" si="2"/>
        <v>0</v>
      </c>
      <c r="AY96" s="351" t="str">
        <f t="shared" ca="1" si="5"/>
        <v>ABÉ UNITED</v>
      </c>
      <c r="AZ96" s="356">
        <f t="shared" si="3"/>
        <v>0</v>
      </c>
      <c r="BA96" s="592"/>
    </row>
    <row r="97" spans="1:54" ht="13.5" customHeight="1">
      <c r="A97" s="972"/>
      <c r="AV97" s="641"/>
      <c r="AW97" s="642">
        <v>3.0999999999999999E-3</v>
      </c>
      <c r="AX97" s="592"/>
      <c r="AY97" s="592"/>
      <c r="BA97" s="592"/>
    </row>
    <row r="98" spans="1:54" ht="1.5" customHeight="1">
      <c r="A98" s="972"/>
      <c r="AV98" s="641"/>
      <c r="AW98" s="642">
        <v>3.2000000000000002E-3</v>
      </c>
    </row>
    <row r="99" spans="1:54" s="155" customFormat="1" ht="11.25" hidden="1" customHeight="1">
      <c r="A99" s="972"/>
      <c r="AS99" s="618"/>
      <c r="AU99" s="615"/>
      <c r="AV99" s="641"/>
      <c r="AW99" s="642">
        <v>3.3E-3</v>
      </c>
      <c r="AX99" s="593"/>
      <c r="AY99" s="593"/>
      <c r="AZ99" s="617"/>
      <c r="BA99" s="593"/>
      <c r="BB99" s="615"/>
    </row>
    <row r="100" spans="1:54" s="163" customFormat="1" ht="13.5" hidden="1" customHeight="1">
      <c r="A100" s="972"/>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2"/>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2"/>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2"/>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2"/>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2"/>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1</v>
      </c>
      <c r="K105" s="689" t="b">
        <f ca="1">COUNTIF(OFFSET(ASZ!$AB$42,K103,-4,12,1),$C112)=1</f>
        <v>0</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1</v>
      </c>
      <c r="Y105" s="689" t="b">
        <f ca="1">COUNTIF(OFFSET(ASZ!$AB$42,Y103,-4,12,1),$C112)=1</f>
        <v>0</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2"/>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2"/>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2"/>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2"/>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2"/>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2"/>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2"/>
      <c r="C112" s="870" t="str">
        <f ca="1">UPPER(INDEX(teams.a,C101,1))</f>
        <v>FC HALY</v>
      </c>
      <c r="D112" s="683"/>
      <c r="E112" s="683">
        <f ca="1">IF(E104,"",VLOOKUP($C112,OFFSET(ASZ!$AB$42,E103,IF(E105,-4,-3),12,12),IF(E105,12,11),FALSE))</f>
        <v>45371</v>
      </c>
      <c r="F112" s="683">
        <f ca="1">IF(F104,"",VLOOKUP($C112,OFFSET(ASZ!$AB$42,F103,IF(F105,-4,-3),12,12),IF(F105,12,11),FALSE))</f>
        <v>45378</v>
      </c>
      <c r="G112" s="683">
        <f ca="1">IF(G104,"",VLOOKUP($C112,OFFSET(ASZ!$AB$42,G103,IF(G105,-4,-3),12,12),IF(G105,12,11),FALSE))</f>
        <v>45385</v>
      </c>
      <c r="H112" s="683">
        <f ca="1">IF(H104,"",VLOOKUP($C112,OFFSET(ASZ!$AB$42,H103,IF(H105,-4,-3),12,12),IF(H105,12,11),FALSE))</f>
        <v>45392</v>
      </c>
      <c r="I112" s="683">
        <f ca="1">IF(I104,"",VLOOKUP($C112,OFFSET(ASZ!$AB$42,I103,IF(I105,-4,-3),12,12),IF(I105,12,11),FALSE))</f>
        <v>45399</v>
      </c>
      <c r="J112" s="683">
        <f ca="1">IF(J104,"",VLOOKUP($C112,OFFSET(ASZ!$AB$42,J103,IF(J105,-4,-3),12,12),IF(J105,12,11),FALSE))</f>
        <v>45406</v>
      </c>
      <c r="K112" s="683">
        <f ca="1">IF(K104,"",VLOOKUP($C112,OFFSET(ASZ!$AB$42,K103,IF(K105,-4,-3),12,12),IF(K105,12,11),FALSE))</f>
        <v>45420</v>
      </c>
      <c r="L112" s="683">
        <f ca="1">IF(L104,"",VLOOKUP($C112,OFFSET(ASZ!$AB$42,L103,IF(L105,-4,-3),12,12),IF(L105,12,11),FALSE))</f>
        <v>45427</v>
      </c>
      <c r="M112" s="683">
        <f ca="1">IF(M104,"",VLOOKUP($C112,OFFSET(ASZ!$AB$42,M103,IF(M105,-4,-3),12,12),IF(M105,12,11),FALSE))</f>
        <v>45434</v>
      </c>
      <c r="N112" s="683">
        <f ca="1">IF(N104,"",VLOOKUP($C112,OFFSET(ASZ!$AB$42,N103,IF(N105,-4,-3),12,12),IF(N105,12,11),FALSE))</f>
        <v>45441</v>
      </c>
      <c r="O112" s="683">
        <f ca="1">IF(O104,"",VLOOKUP($C112,OFFSET(ASZ!$AB$42,O103,IF(O105,-4,-3),12,12),IF(O105,12,11),FALSE))</f>
        <v>45448</v>
      </c>
      <c r="P112" s="683">
        <f ca="1">IF(P104,"",VLOOKUP($C112,OFFSET(ASZ!$AB$42,P103,IF(P105,-4,-3),12,12),IF(P105,12,11),FALSE))</f>
        <v>45455</v>
      </c>
      <c r="Q112" s="683">
        <f ca="1">IF(Q104,"",VLOOKUP($C112,OFFSET(ASZ!$AB$42,Q103,IF(Q105,-4,-3),12,12),IF(Q105,12,11),FALSE))</f>
        <v>45462</v>
      </c>
      <c r="R112" s="683">
        <f ca="1">IF(R104,"",VLOOKUP($C112,OFFSET(ASZ!$AB$42,R103,IF(R105,-4,-3),12,12),IF(R105,12,11),FALSE))</f>
        <v>45539</v>
      </c>
      <c r="S112" s="683">
        <f ca="1">IF(S104,"",VLOOKUP($C112,OFFSET(ASZ!$AB$42,S103,IF(S105,-4,-3),12,12),IF(S105,12,11),FALSE))</f>
        <v>45546</v>
      </c>
      <c r="T112" s="683">
        <f ca="1">IF(T104,"",VLOOKUP($C112,OFFSET(ASZ!$AB$42,T103,IF(T105,-4,-3),12,12),IF(T105,12,11),FALSE))</f>
        <v>45553</v>
      </c>
      <c r="U112" s="683">
        <f ca="1">IF(U104,"",VLOOKUP($C112,OFFSET(ASZ!$AB$42,U103,IF(U105,-4,-3),12,12),IF(U105,12,11),FALSE))</f>
        <v>45560</v>
      </c>
      <c r="V112" s="683">
        <f ca="1">IF(V104,"",VLOOKUP($C112,OFFSET(ASZ!$AB$42,V103,IF(V105,-4,-3),12,12),IF(V105,12,11),FALSE))</f>
        <v>45567</v>
      </c>
      <c r="W112" s="683">
        <f ca="1">IF(W104,"",VLOOKUP($C112,OFFSET(ASZ!$AB$42,W103,IF(W105,-4,-3),12,12),IF(W105,12,11),FALSE))</f>
        <v>45574</v>
      </c>
      <c r="X112" s="683">
        <f ca="1">IF(X104,"",VLOOKUP($C112,OFFSET(ASZ!$AB$42,X103,IF(X105,-4,-3),12,12),IF(X105,12,11),FALSE))</f>
        <v>45581</v>
      </c>
      <c r="Y112" s="683">
        <f ca="1">IF(Y104,"",VLOOKUP($C112,OFFSET(ASZ!$AB$42,Y103,IF(Y105,-4,-3),12,12),IF(Y105,12,11),FALSE))</f>
        <v>45595</v>
      </c>
      <c r="Z112" s="683"/>
      <c r="AA112" s="683"/>
      <c r="AB112" s="683"/>
      <c r="AC112" s="683"/>
      <c r="AD112" s="683"/>
      <c r="AE112" s="683"/>
      <c r="AF112" s="683"/>
      <c r="AG112" s="683"/>
      <c r="AH112" s="683"/>
      <c r="AI112" s="683"/>
      <c r="AJ112" s="683"/>
      <c r="AK112" s="683"/>
      <c r="AL112" s="683"/>
      <c r="AM112" s="683"/>
      <c r="AN112" s="683"/>
      <c r="AO112" s="683"/>
      <c r="AP112" s="973" t="s">
        <v>429</v>
      </c>
      <c r="AV112" s="641"/>
      <c r="AW112" s="642">
        <v>4.5999999999999999E-3</v>
      </c>
    </row>
    <row r="113" spans="1:53" ht="12.75" customHeight="1">
      <c r="A113" s="972"/>
      <c r="C113" s="203"/>
      <c r="D113" s="203" t="s">
        <v>430</v>
      </c>
      <c r="E113" s="635">
        <f ca="1">IF(E104,"",VLOOKUP($C112,OFFSET(ASZ!$AB$42,E103,IF(E105,-4,-3),12,3),3,FALSE))</f>
        <v>1</v>
      </c>
      <c r="F113" s="635">
        <f ca="1">IF(F104,"",VLOOKUP($C112,OFFSET(ASZ!$AB$42,F103,IF(F105,-4,-3),12,3),3,FALSE))</f>
        <v>2</v>
      </c>
      <c r="G113" s="635" t="str">
        <f ca="1">IF(G104,"",VLOOKUP($C112,OFFSET(ASZ!$AB$42,G103,IF(G105,-4,-3),12,3),3,FALSE))</f>
        <v/>
      </c>
      <c r="H113" s="635" t="str">
        <f ca="1">IF(H104,"",VLOOKUP($C112,OFFSET(ASZ!$AB$42,H103,IF(H105,-4,-3),12,3),3,FALSE))</f>
        <v/>
      </c>
      <c r="I113" s="635" t="str">
        <f ca="1">IF(I104,"",VLOOKUP($C112,OFFSET(ASZ!$AB$42,I103,IF(I105,-4,-3),12,3),3,FALSE))</f>
        <v/>
      </c>
      <c r="J113" s="635" t="str">
        <f ca="1">IF(J104,"",VLOOKUP($C112,OFFSET(ASZ!$AB$42,J103,IF(J105,-4,-3),12,3),3,FALSE))</f>
        <v/>
      </c>
      <c r="K113" s="635" t="str">
        <f ca="1">IF(K104,"",VLOOKUP($C112,OFFSET(ASZ!$AB$42,K103,IF(K105,-4,-3),12,3),3,FALSE))</f>
        <v/>
      </c>
      <c r="L113" s="635" t="str">
        <f ca="1">IF(L104,"",VLOOKUP($C112,OFFSET(ASZ!$AB$42,L103,IF(L105,-4,-3),12,3),3,FALSE))</f>
        <v/>
      </c>
      <c r="M113" s="635" t="str">
        <f ca="1">IF(M104,"",VLOOKUP($C112,OFFSET(ASZ!$AB$42,M103,IF(M105,-4,-3),12,3),3,FALSE))</f>
        <v/>
      </c>
      <c r="N113" s="635" t="str">
        <f ca="1">IF(N104,"",VLOOKUP($C112,OFFSET(ASZ!$AB$42,N103,IF(N105,-4,-3),12,3),3,FALSE))</f>
        <v/>
      </c>
      <c r="O113" s="635" t="str">
        <f ca="1">IF(O104,"",VLOOKUP($C112,OFFSET(ASZ!$AB$42,O103,IF(O105,-4,-3),12,3),3,FALSE))</f>
        <v/>
      </c>
      <c r="P113" s="635" t="str">
        <f ca="1">IF(P104,"",VLOOKUP($C112,OFFSET(ASZ!$AB$42,P103,IF(P105,-4,-3),12,3),3,FALSE))</f>
        <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3"/>
      <c r="AQ113" s="888">
        <f ca="1">IF(SUM(D113:AO113)=0,"",SUM(D113:AO113))</f>
        <v>3</v>
      </c>
      <c r="AV113" s="641"/>
      <c r="AW113" s="642">
        <v>4.7000000000000002E-3</v>
      </c>
    </row>
    <row r="114" spans="1:53" ht="12.75" customHeight="1">
      <c r="A114" s="972"/>
      <c r="C114" s="677"/>
      <c r="D114" s="677" t="s">
        <v>431</v>
      </c>
      <c r="E114" s="679"/>
      <c r="F114" s="680"/>
      <c r="G114" s="680"/>
      <c r="H114" s="680"/>
      <c r="I114" s="680"/>
      <c r="J114" s="680"/>
      <c r="K114" s="680"/>
      <c r="L114" s="680"/>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3"/>
      <c r="AQ114" s="889" t="str">
        <f>IF(SUM(D114:AP114)=0,"",SUM(D114:AP114))</f>
        <v/>
      </c>
      <c r="AV114" s="641"/>
      <c r="AW114" s="642">
        <v>4.7999999999999996E-3</v>
      </c>
    </row>
    <row r="115" spans="1:53" ht="12.75" customHeight="1">
      <c r="A115" s="972"/>
      <c r="C115" s="678"/>
      <c r="D115" s="678" t="s">
        <v>432</v>
      </c>
      <c r="E115" s="682" t="str">
        <f t="shared" ref="E115:Y115" ca="1" si="7">IF(E113="","",IF(SUM(E117:E146)+E114=E113,"–",SUM(E117:E146)+E114-E113))</f>
        <v>–</v>
      </c>
      <c r="F115" s="682" t="str">
        <f t="shared" ca="1" si="7"/>
        <v>–</v>
      </c>
      <c r="G115" s="682" t="str">
        <f t="shared" ca="1" si="7"/>
        <v/>
      </c>
      <c r="H115" s="682" t="str">
        <f t="shared" ca="1" si="7"/>
        <v/>
      </c>
      <c r="I115" s="682" t="str">
        <f t="shared" ca="1" si="7"/>
        <v/>
      </c>
      <c r="J115" s="682" t="str">
        <f t="shared" ca="1" si="7"/>
        <v/>
      </c>
      <c r="K115" s="682" t="str">
        <f t="shared" ca="1" si="7"/>
        <v/>
      </c>
      <c r="L115" s="682" t="str">
        <f t="shared" ca="1" si="7"/>
        <v/>
      </c>
      <c r="M115" s="682" t="str">
        <f t="shared" ca="1" si="7"/>
        <v/>
      </c>
      <c r="N115" s="682" t="str">
        <f t="shared" ca="1" si="7"/>
        <v/>
      </c>
      <c r="O115" s="682" t="str">
        <f t="shared" ca="1" si="7"/>
        <v/>
      </c>
      <c r="P115" s="682" t="str">
        <f t="shared" ca="1" si="7"/>
        <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2"/>
      <c r="AV116" s="641"/>
      <c r="AW116" s="642">
        <v>5.0000000000000001E-3</v>
      </c>
    </row>
    <row r="117" spans="1:53" ht="12.75" customHeight="1">
      <c r="A117" s="972"/>
      <c r="C117" s="902" t="s">
        <v>516</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FC HALY</v>
      </c>
      <c r="AZ117" s="356" t="str">
        <f t="shared" ref="AZ117:AZ146" si="9">C117</f>
        <v>Tarnóczi Ádám</v>
      </c>
      <c r="BA117" s="592"/>
    </row>
    <row r="118" spans="1:53" ht="12.75" customHeight="1">
      <c r="A118" s="972"/>
      <c r="C118" s="903" t="s">
        <v>517</v>
      </c>
      <c r="D118" s="906">
        <v>2</v>
      </c>
      <c r="E118" s="894">
        <v>1</v>
      </c>
      <c r="F118" s="895">
        <v>1</v>
      </c>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FC HALY</v>
      </c>
      <c r="AZ118" s="356" t="str">
        <f t="shared" si="9"/>
        <v>Aulechla Adrián</v>
      </c>
      <c r="BA118" s="592"/>
    </row>
    <row r="119" spans="1:53" ht="12.75" customHeight="1">
      <c r="A119" s="972"/>
      <c r="C119" s="903" t="s">
        <v>518</v>
      </c>
      <c r="D119" s="906">
        <v>3</v>
      </c>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FC HALY</v>
      </c>
      <c r="AZ119" s="356" t="str">
        <f t="shared" si="9"/>
        <v>Komócsin László</v>
      </c>
      <c r="BA119" s="592"/>
    </row>
    <row r="120" spans="1:53" ht="12.75" customHeight="1">
      <c r="A120" s="972"/>
      <c r="C120" s="903" t="s">
        <v>519</v>
      </c>
      <c r="D120" s="906">
        <v>4</v>
      </c>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FC HALY</v>
      </c>
      <c r="AZ120" s="356" t="str">
        <f t="shared" si="9"/>
        <v>Mérten Ferenc</v>
      </c>
      <c r="BA120" s="592"/>
    </row>
    <row r="121" spans="1:53" ht="12.75" customHeight="1">
      <c r="A121" s="972"/>
      <c r="C121" s="903" t="s">
        <v>520</v>
      </c>
      <c r="D121" s="906">
        <v>5</v>
      </c>
      <c r="E121" s="894"/>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t="str">
        <f t="shared" si="10"/>
        <v/>
      </c>
      <c r="AS121" s="247"/>
      <c r="AV121" s="641"/>
      <c r="AW121" s="642">
        <v>5.4999999999999997E-3</v>
      </c>
      <c r="AX121" s="354">
        <f t="shared" si="8"/>
        <v>0</v>
      </c>
      <c r="AY121" s="351" t="str">
        <f t="shared" ca="1" si="11"/>
        <v>FC HALY</v>
      </c>
      <c r="AZ121" s="356" t="str">
        <f t="shared" si="9"/>
        <v>Tomaschof Soma</v>
      </c>
      <c r="BA121" s="592"/>
    </row>
    <row r="122" spans="1:53" ht="12.75" customHeight="1">
      <c r="A122" s="972"/>
      <c r="C122" s="903" t="s">
        <v>521</v>
      </c>
      <c r="D122" s="906">
        <v>6</v>
      </c>
      <c r="E122" s="894"/>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t="str">
        <f t="shared" si="10"/>
        <v/>
      </c>
      <c r="AS122" s="247"/>
      <c r="AV122" s="641"/>
      <c r="AW122" s="642">
        <v>5.5999999999999999E-3</v>
      </c>
      <c r="AX122" s="354">
        <f t="shared" si="8"/>
        <v>0</v>
      </c>
      <c r="AY122" s="351" t="str">
        <f t="shared" ca="1" si="11"/>
        <v>FC HALY</v>
      </c>
      <c r="AZ122" s="356" t="str">
        <f t="shared" si="9"/>
        <v>Horváth Krisztián</v>
      </c>
      <c r="BA122" s="592"/>
    </row>
    <row r="123" spans="1:53" ht="12.75" customHeight="1">
      <c r="A123" s="972"/>
      <c r="C123" s="903" t="s">
        <v>522</v>
      </c>
      <c r="D123" s="906">
        <v>7</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FC HALY</v>
      </c>
      <c r="AZ123" s="356" t="str">
        <f t="shared" si="9"/>
        <v>Gór Lóránd</v>
      </c>
      <c r="BA123" s="592"/>
    </row>
    <row r="124" spans="1:53" ht="12.75" customHeight="1">
      <c r="A124" s="972"/>
      <c r="C124" s="903" t="s">
        <v>472</v>
      </c>
      <c r="D124" s="906">
        <v>8</v>
      </c>
      <c r="E124" s="894"/>
      <c r="F124" s="895"/>
      <c r="G124" s="895"/>
      <c r="H124" s="895"/>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t="str">
        <f t="shared" si="10"/>
        <v/>
      </c>
      <c r="AS124" s="247"/>
      <c r="AV124" s="641"/>
      <c r="AW124" s="642">
        <v>5.7999999999999996E-3</v>
      </c>
      <c r="AX124" s="354">
        <f t="shared" si="8"/>
        <v>0</v>
      </c>
      <c r="AY124" s="351" t="str">
        <f t="shared" ca="1" si="11"/>
        <v>FC HALY</v>
      </c>
      <c r="AZ124" s="356" t="str">
        <f t="shared" si="9"/>
        <v>Gerecs Roland</v>
      </c>
      <c r="BA124" s="592"/>
    </row>
    <row r="125" spans="1:53" ht="12.75" customHeight="1">
      <c r="A125" s="972"/>
      <c r="C125" s="903" t="s">
        <v>523</v>
      </c>
      <c r="D125" s="906">
        <v>9</v>
      </c>
      <c r="E125" s="894"/>
      <c r="F125" s="895"/>
      <c r="G125" s="895"/>
      <c r="H125" s="895"/>
      <c r="I125" s="895"/>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t="str">
        <f t="shared" si="10"/>
        <v/>
      </c>
      <c r="AS125" s="247"/>
      <c r="AV125" s="641"/>
      <c r="AW125" s="642">
        <v>5.8999999999999999E-3</v>
      </c>
      <c r="AX125" s="354">
        <f t="shared" si="8"/>
        <v>0</v>
      </c>
      <c r="AY125" s="351" t="str">
        <f t="shared" ca="1" si="11"/>
        <v>FC HALY</v>
      </c>
      <c r="AZ125" s="356" t="str">
        <f t="shared" si="9"/>
        <v>Szeitz Tamás</v>
      </c>
      <c r="BA125" s="592"/>
    </row>
    <row r="126" spans="1:53" ht="12.75" customHeight="1">
      <c r="A126" s="972"/>
      <c r="C126" s="903" t="s">
        <v>524</v>
      </c>
      <c r="D126" s="906">
        <v>10</v>
      </c>
      <c r="E126" s="894"/>
      <c r="F126" s="895">
        <v>1</v>
      </c>
      <c r="G126" s="895"/>
      <c r="H126" s="895"/>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1</v>
      </c>
      <c r="AS126" s="247"/>
      <c r="AV126" s="641"/>
      <c r="AW126" s="642">
        <v>6.0000000000000001E-3</v>
      </c>
      <c r="AX126" s="354">
        <f t="shared" si="8"/>
        <v>1.006</v>
      </c>
      <c r="AY126" s="351" t="str">
        <f t="shared" ca="1" si="11"/>
        <v>FC HALY</v>
      </c>
      <c r="AZ126" s="356" t="str">
        <f t="shared" si="9"/>
        <v>Móricz Richárd</v>
      </c>
      <c r="BA126" s="592"/>
    </row>
    <row r="127" spans="1:53" ht="12.75" customHeight="1">
      <c r="A127" s="972"/>
      <c r="C127" s="903" t="s">
        <v>525</v>
      </c>
      <c r="D127" s="906">
        <v>11</v>
      </c>
      <c r="E127" s="894"/>
      <c r="F127" s="895"/>
      <c r="G127" s="895"/>
      <c r="H127" s="895"/>
      <c r="I127" s="895"/>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t="str">
        <f t="shared" si="10"/>
        <v/>
      </c>
      <c r="AS127" s="247"/>
      <c r="AV127" s="641"/>
      <c r="AW127" s="642">
        <v>6.1000000000000004E-3</v>
      </c>
      <c r="AX127" s="354">
        <f t="shared" si="8"/>
        <v>0</v>
      </c>
      <c r="AY127" s="351" t="str">
        <f t="shared" ca="1" si="11"/>
        <v>FC HALY</v>
      </c>
      <c r="AZ127" s="356" t="str">
        <f t="shared" si="9"/>
        <v>Gerák Tibor</v>
      </c>
      <c r="BA127" s="592"/>
    </row>
    <row r="128" spans="1:53" ht="12.75" customHeight="1">
      <c r="A128" s="972"/>
      <c r="C128" s="903" t="s">
        <v>526</v>
      </c>
      <c r="D128" s="906">
        <v>12</v>
      </c>
      <c r="E128" s="894"/>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t="str">
        <f t="shared" si="10"/>
        <v/>
      </c>
      <c r="AS128" s="247"/>
      <c r="AV128" s="641"/>
      <c r="AW128" s="642">
        <v>6.1999999999999998E-3</v>
      </c>
      <c r="AX128" s="354">
        <f t="shared" si="8"/>
        <v>0</v>
      </c>
      <c r="AY128" s="351" t="str">
        <f t="shared" ca="1" si="11"/>
        <v>FC HALY</v>
      </c>
      <c r="AZ128" s="356" t="str">
        <f t="shared" si="9"/>
        <v>Tóth Tamás</v>
      </c>
      <c r="BA128" s="592"/>
    </row>
    <row r="129" spans="1:53" ht="12.75" customHeight="1">
      <c r="A129" s="972"/>
      <c r="C129" s="903" t="s">
        <v>527</v>
      </c>
      <c r="D129" s="906">
        <v>13</v>
      </c>
      <c r="E129" s="894"/>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t="str">
        <f t="shared" si="10"/>
        <v/>
      </c>
      <c r="AS129" s="247"/>
      <c r="AV129" s="641"/>
      <c r="AW129" s="642">
        <v>6.3E-3</v>
      </c>
      <c r="AX129" s="354">
        <f t="shared" si="8"/>
        <v>0</v>
      </c>
      <c r="AY129" s="351" t="str">
        <f t="shared" ca="1" si="11"/>
        <v>FC HALY</v>
      </c>
      <c r="AZ129" s="356" t="str">
        <f t="shared" si="9"/>
        <v>Antal Márton</v>
      </c>
      <c r="BA129" s="592"/>
    </row>
    <row r="130" spans="1:53" ht="12.75" customHeight="1">
      <c r="A130" s="972"/>
      <c r="C130" s="903" t="s">
        <v>528</v>
      </c>
      <c r="D130" s="906">
        <v>14</v>
      </c>
      <c r="E130" s="894"/>
      <c r="F130" s="895"/>
      <c r="G130" s="895"/>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t="str">
        <f t="shared" si="10"/>
        <v/>
      </c>
      <c r="AS130" s="247"/>
      <c r="AV130" s="641"/>
      <c r="AW130" s="642">
        <v>6.4000000000000003E-3</v>
      </c>
      <c r="AX130" s="354">
        <f t="shared" si="8"/>
        <v>0</v>
      </c>
      <c r="AY130" s="351" t="str">
        <f t="shared" ca="1" si="11"/>
        <v>FC HALY</v>
      </c>
      <c r="AZ130" s="356" t="str">
        <f t="shared" si="9"/>
        <v>Demkovics Gábor</v>
      </c>
      <c r="BA130" s="592"/>
    </row>
    <row r="131" spans="1:53" ht="12.75" customHeight="1">
      <c r="A131" s="972"/>
      <c r="C131" s="903" t="s">
        <v>529</v>
      </c>
      <c r="D131" s="906">
        <v>15</v>
      </c>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t="str">
        <f t="shared" si="10"/>
        <v/>
      </c>
      <c r="AS131" s="247"/>
      <c r="AV131" s="641"/>
      <c r="AW131" s="642">
        <v>6.4999999999999997E-3</v>
      </c>
      <c r="AX131" s="354">
        <f t="shared" si="8"/>
        <v>0</v>
      </c>
      <c r="AY131" s="351" t="str">
        <f t="shared" ca="1" si="11"/>
        <v>FC HALY</v>
      </c>
      <c r="AZ131" s="356" t="str">
        <f t="shared" si="9"/>
        <v>Csapó Tamás</v>
      </c>
      <c r="BA131" s="592"/>
    </row>
    <row r="132" spans="1:53" ht="12.75" customHeight="1">
      <c r="A132" s="972"/>
      <c r="C132" s="903"/>
      <c r="D132" s="906"/>
      <c r="E132" s="894"/>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t="str">
        <f t="shared" si="10"/>
        <v/>
      </c>
      <c r="AS132" s="247"/>
      <c r="AV132" s="641"/>
      <c r="AW132" s="642">
        <v>6.6E-3</v>
      </c>
      <c r="AX132" s="354">
        <f t="shared" si="8"/>
        <v>0</v>
      </c>
      <c r="AY132" s="351" t="str">
        <f t="shared" ca="1" si="11"/>
        <v>FC HALY</v>
      </c>
      <c r="AZ132" s="356">
        <f t="shared" si="9"/>
        <v>0</v>
      </c>
      <c r="BA132" s="592"/>
    </row>
    <row r="133" spans="1:53" ht="12.75" customHeight="1">
      <c r="A133" s="972"/>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FC HALY</v>
      </c>
      <c r="AZ133" s="356">
        <f t="shared" si="9"/>
        <v>0</v>
      </c>
      <c r="BA133" s="592"/>
    </row>
    <row r="134" spans="1:53" ht="12.75" customHeight="1">
      <c r="A134" s="972"/>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FC HALY</v>
      </c>
      <c r="AZ134" s="356">
        <f t="shared" si="9"/>
        <v>0</v>
      </c>
      <c r="BA134" s="592"/>
    </row>
    <row r="135" spans="1:53" ht="12.75" customHeight="1">
      <c r="A135" s="972"/>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FC HALY</v>
      </c>
      <c r="AZ135" s="356">
        <f t="shared" si="9"/>
        <v>0</v>
      </c>
      <c r="BA135" s="592"/>
    </row>
    <row r="136" spans="1:53" ht="11.25" hidden="1" customHeight="1">
      <c r="A136" s="972"/>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FC HALY</v>
      </c>
      <c r="AZ136" s="356">
        <f t="shared" si="9"/>
        <v>0</v>
      </c>
      <c r="BA136" s="592"/>
    </row>
    <row r="137" spans="1:53" ht="11.25" hidden="1" customHeight="1">
      <c r="A137" s="972"/>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FC HALY</v>
      </c>
      <c r="AZ137" s="356">
        <f t="shared" si="9"/>
        <v>0</v>
      </c>
      <c r="BA137" s="592"/>
    </row>
    <row r="138" spans="1:53" ht="11.25" hidden="1" customHeight="1">
      <c r="A138" s="972"/>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FC HALY</v>
      </c>
      <c r="AZ138" s="356">
        <f t="shared" si="9"/>
        <v>0</v>
      </c>
      <c r="BA138" s="592"/>
    </row>
    <row r="139" spans="1:53" ht="11.25" hidden="1" customHeight="1">
      <c r="A139" s="972"/>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FC HALY</v>
      </c>
      <c r="AZ139" s="356">
        <f t="shared" si="9"/>
        <v>0</v>
      </c>
      <c r="BA139" s="592"/>
    </row>
    <row r="140" spans="1:53" ht="11.25" hidden="1" customHeight="1">
      <c r="A140" s="972"/>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FC HALY</v>
      </c>
      <c r="AZ140" s="356">
        <f t="shared" si="9"/>
        <v>0</v>
      </c>
      <c r="BA140" s="592"/>
    </row>
    <row r="141" spans="1:53" ht="11.25" hidden="1" customHeight="1">
      <c r="A141" s="972"/>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FC HALY</v>
      </c>
      <c r="AZ141" s="356">
        <f t="shared" si="9"/>
        <v>0</v>
      </c>
      <c r="BA141" s="592"/>
    </row>
    <row r="142" spans="1:53" ht="11.25" hidden="1" customHeight="1">
      <c r="A142" s="972"/>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FC HALY</v>
      </c>
      <c r="AZ142" s="356">
        <f t="shared" si="9"/>
        <v>0</v>
      </c>
      <c r="BA142" s="592"/>
    </row>
    <row r="143" spans="1:53" ht="11.25" hidden="1" customHeight="1">
      <c r="A143" s="972"/>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FC HALY</v>
      </c>
      <c r="AZ143" s="356">
        <f t="shared" si="9"/>
        <v>0</v>
      </c>
      <c r="BA143" s="592"/>
    </row>
    <row r="144" spans="1:53" ht="11.25" hidden="1" customHeight="1">
      <c r="A144" s="972"/>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FC HALY</v>
      </c>
      <c r="AZ144" s="356">
        <f t="shared" si="9"/>
        <v>0</v>
      </c>
      <c r="BA144" s="592"/>
    </row>
    <row r="145" spans="1:54" ht="11.25" hidden="1" customHeight="1">
      <c r="A145" s="972"/>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FC HALY</v>
      </c>
      <c r="AZ145" s="356">
        <f t="shared" si="9"/>
        <v>0</v>
      </c>
      <c r="BA145" s="592"/>
    </row>
    <row r="146" spans="1:54" ht="12.75" customHeight="1">
      <c r="A146" s="972"/>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FC HALY</v>
      </c>
      <c r="AZ146" s="356">
        <f t="shared" si="9"/>
        <v>0</v>
      </c>
      <c r="BA146" s="592"/>
    </row>
    <row r="147" spans="1:54" ht="13.5" customHeight="1">
      <c r="A147" s="972"/>
      <c r="AV147" s="641"/>
      <c r="AW147" s="642">
        <v>8.0999999999999996E-3</v>
      </c>
      <c r="AX147" s="592"/>
      <c r="AY147" s="592"/>
      <c r="BA147" s="592"/>
    </row>
    <row r="148" spans="1:54" ht="1.5" customHeight="1">
      <c r="A148" s="972"/>
      <c r="AV148" s="641"/>
      <c r="AW148" s="642">
        <v>8.2000000000000007E-3</v>
      </c>
    </row>
    <row r="149" spans="1:54" s="155" customFormat="1" ht="11.25" hidden="1" customHeight="1">
      <c r="A149" s="972"/>
      <c r="AS149" s="618"/>
      <c r="AU149" s="615"/>
      <c r="AV149" s="641"/>
      <c r="AW149" s="642">
        <v>8.3000000000000001E-3</v>
      </c>
      <c r="AX149" s="593"/>
      <c r="AY149" s="593"/>
      <c r="AZ149" s="617"/>
      <c r="BA149" s="593"/>
      <c r="BB149" s="615"/>
    </row>
    <row r="150" spans="1:54" s="163" customFormat="1" ht="13.5" hidden="1" customHeight="1">
      <c r="A150" s="972"/>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2"/>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2"/>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2"/>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2"/>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2"/>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2"/>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2"/>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2"/>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2"/>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2"/>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2"/>
      <c r="C162" s="870" t="str">
        <f ca="1">UPPER(INDEX(teams.a,C151,1))</f>
        <v>HZSE LUDOVIKA 1</v>
      </c>
      <c r="D162" s="683"/>
      <c r="E162" s="683">
        <f ca="1">IF(E154,"",VLOOKUP($C162,OFFSET(ASZ!$AB$42,E153,IF(E155,-4,-3),12,12),IF(E155,12,11),FALSE))</f>
        <v>45371</v>
      </c>
      <c r="F162" s="683">
        <f ca="1">IF(F154,"",VLOOKUP($C162,OFFSET(ASZ!$AB$42,F153,IF(F155,-4,-3),12,12),IF(F155,12,11),FALSE))</f>
        <v>45378</v>
      </c>
      <c r="G162" s="683">
        <f ca="1">IF(G154,"",VLOOKUP($C162,OFFSET(ASZ!$AB$42,G153,IF(G155,-4,-3),12,12),IF(G155,12,11),FALSE))</f>
        <v>45385</v>
      </c>
      <c r="H162" s="683">
        <f ca="1">IF(H154,"",VLOOKUP($C162,OFFSET(ASZ!$AB$42,H153,IF(H155,-4,-3),12,12),IF(H155,12,11),FALSE))</f>
        <v>45392</v>
      </c>
      <c r="I162" s="683">
        <f ca="1">IF(I154,"",VLOOKUP($C162,OFFSET(ASZ!$AB$42,I153,IF(I155,-4,-3),12,12),IF(I155,12,11),FALSE))</f>
        <v>45399</v>
      </c>
      <c r="J162" s="683">
        <f ca="1">IF(J154,"",VLOOKUP($C162,OFFSET(ASZ!$AB$42,J153,IF(J155,-4,-3),12,12),IF(J155,12,11),FALSE))</f>
        <v>45406</v>
      </c>
      <c r="K162" s="683">
        <f ca="1">IF(K154,"",VLOOKUP($C162,OFFSET(ASZ!$AB$42,K153,IF(K155,-4,-3),12,12),IF(K155,12,11),FALSE))</f>
        <v>45420</v>
      </c>
      <c r="L162" s="683">
        <f ca="1">IF(L154,"",VLOOKUP($C162,OFFSET(ASZ!$AB$42,L153,IF(L155,-4,-3),12,12),IF(L155,12,11),FALSE))</f>
        <v>45427</v>
      </c>
      <c r="M162" s="683">
        <f ca="1">IF(M154,"",VLOOKUP($C162,OFFSET(ASZ!$AB$42,M153,IF(M155,-4,-3),12,12),IF(M155,12,11),FALSE))</f>
        <v>45434</v>
      </c>
      <c r="N162" s="683">
        <f ca="1">IF(N154,"",VLOOKUP($C162,OFFSET(ASZ!$AB$42,N153,IF(N155,-4,-3),12,12),IF(N155,12,11),FALSE))</f>
        <v>45441</v>
      </c>
      <c r="O162" s="683">
        <f ca="1">IF(O154,"",VLOOKUP($C162,OFFSET(ASZ!$AB$42,O153,IF(O155,-4,-3),12,12),IF(O155,12,11),FALSE))</f>
        <v>45448</v>
      </c>
      <c r="P162" s="683">
        <f ca="1">IF(P154,"",VLOOKUP($C162,OFFSET(ASZ!$AB$42,P153,IF(P155,-4,-3),12,12),IF(P155,12,11),FALSE))</f>
        <v>45455</v>
      </c>
      <c r="Q162" s="683">
        <f ca="1">IF(Q154,"",VLOOKUP($C162,OFFSET(ASZ!$AB$42,Q153,IF(Q155,-4,-3),12,12),IF(Q155,12,11),FALSE))</f>
        <v>45462</v>
      </c>
      <c r="R162" s="683">
        <f ca="1">IF(R154,"",VLOOKUP($C162,OFFSET(ASZ!$AB$42,R153,IF(R155,-4,-3),12,12),IF(R155,12,11),FALSE))</f>
        <v>45539</v>
      </c>
      <c r="S162" s="683">
        <f ca="1">IF(S154,"",VLOOKUP($C162,OFFSET(ASZ!$AB$42,S153,IF(S155,-4,-3),12,12),IF(S155,12,11),FALSE))</f>
        <v>45546</v>
      </c>
      <c r="T162" s="683">
        <f ca="1">IF(T154,"",VLOOKUP($C162,OFFSET(ASZ!$AB$42,T153,IF(T155,-4,-3),12,12),IF(T155,12,11),FALSE))</f>
        <v>45553</v>
      </c>
      <c r="U162" s="683">
        <f ca="1">IF(U154,"",VLOOKUP($C162,OFFSET(ASZ!$AB$42,U153,IF(U155,-4,-3),12,12),IF(U155,12,11),FALSE))</f>
        <v>45560</v>
      </c>
      <c r="V162" s="683">
        <f ca="1">IF(V154,"",VLOOKUP($C162,OFFSET(ASZ!$AB$42,V153,IF(V155,-4,-3),12,12),IF(V155,12,11),FALSE))</f>
        <v>45567</v>
      </c>
      <c r="W162" s="683">
        <f ca="1">IF(W154,"",VLOOKUP($C162,OFFSET(ASZ!$AB$42,W153,IF(W155,-4,-3),12,12),IF(W155,12,11),FALSE))</f>
        <v>45574</v>
      </c>
      <c r="X162" s="683">
        <f ca="1">IF(X154,"",VLOOKUP($C162,OFFSET(ASZ!$AB$42,X153,IF(X155,-4,-3),12,12),IF(X155,12,11),FALSE))</f>
        <v>45581</v>
      </c>
      <c r="Y162" s="683">
        <f ca="1">IF(Y154,"",VLOOKUP($C162,OFFSET(ASZ!$AB$42,Y153,IF(Y155,-4,-3),12,12),IF(Y155,12,11),FALSE))</f>
        <v>45595</v>
      </c>
      <c r="Z162" s="683"/>
      <c r="AA162" s="683"/>
      <c r="AB162" s="683"/>
      <c r="AC162" s="683"/>
      <c r="AD162" s="683"/>
      <c r="AE162" s="683"/>
      <c r="AF162" s="683"/>
      <c r="AG162" s="683"/>
      <c r="AH162" s="683"/>
      <c r="AI162" s="683"/>
      <c r="AJ162" s="683"/>
      <c r="AK162" s="683"/>
      <c r="AL162" s="683"/>
      <c r="AM162" s="683"/>
      <c r="AN162" s="683"/>
      <c r="AO162" s="683"/>
      <c r="AP162" s="973" t="s">
        <v>429</v>
      </c>
      <c r="AV162" s="641"/>
      <c r="AW162" s="642">
        <v>9.5999999999999992E-3</v>
      </c>
    </row>
    <row r="163" spans="1:54" ht="12.75" customHeight="1">
      <c r="A163" s="972"/>
      <c r="C163" s="203"/>
      <c r="D163" s="203" t="s">
        <v>430</v>
      </c>
      <c r="E163" s="635">
        <f ca="1">IF(E154,"",VLOOKUP($C162,OFFSET(ASZ!$AB$42,E153,IF(E155,-4,-3),12,3),3,FALSE))</f>
        <v>3</v>
      </c>
      <c r="F163" s="635">
        <f ca="1">IF(F154,"",VLOOKUP($C162,OFFSET(ASZ!$AB$42,F153,IF(F155,-4,-3),12,3),3,FALSE))</f>
        <v>1</v>
      </c>
      <c r="G163" s="635" t="str">
        <f ca="1">IF(G154,"",VLOOKUP($C162,OFFSET(ASZ!$AB$42,G153,IF(G155,-4,-3),12,3),3,FALSE))</f>
        <v/>
      </c>
      <c r="H163" s="635" t="str">
        <f ca="1">IF(H154,"",VLOOKUP($C162,OFFSET(ASZ!$AB$42,H153,IF(H155,-4,-3),12,3),3,FALSE))</f>
        <v/>
      </c>
      <c r="I163" s="635" t="str">
        <f ca="1">IF(I154,"",VLOOKUP($C162,OFFSET(ASZ!$AB$42,I153,IF(I155,-4,-3),12,3),3,FALSE))</f>
        <v/>
      </c>
      <c r="J163" s="635" t="str">
        <f ca="1">IF(J154,"",VLOOKUP($C162,OFFSET(ASZ!$AB$42,J153,IF(J155,-4,-3),12,3),3,FALSE))</f>
        <v/>
      </c>
      <c r="K163" s="635" t="str">
        <f ca="1">IF(K154,"",VLOOKUP($C162,OFFSET(ASZ!$AB$42,K153,IF(K155,-4,-3),12,3),3,FALSE))</f>
        <v/>
      </c>
      <c r="L163" s="635" t="str">
        <f ca="1">IF(L154,"",VLOOKUP($C162,OFFSET(ASZ!$AB$42,L153,IF(L155,-4,-3),12,3),3,FALSE))</f>
        <v/>
      </c>
      <c r="M163" s="635" t="str">
        <f ca="1">IF(M154,"",VLOOKUP($C162,OFFSET(ASZ!$AB$42,M153,IF(M155,-4,-3),12,3),3,FALSE))</f>
        <v/>
      </c>
      <c r="N163" s="635" t="str">
        <f ca="1">IF(N154,"",VLOOKUP($C162,OFFSET(ASZ!$AB$42,N153,IF(N155,-4,-3),12,3),3,FALSE))</f>
        <v/>
      </c>
      <c r="O163" s="635" t="str">
        <f ca="1">IF(O154,"",VLOOKUP($C162,OFFSET(ASZ!$AB$42,O153,IF(O155,-4,-3),12,3),3,FALSE))</f>
        <v/>
      </c>
      <c r="P163" s="635" t="str">
        <f ca="1">IF(P154,"",VLOOKUP($C162,OFFSET(ASZ!$AB$42,P153,IF(P155,-4,-3),12,3),3,FALSE))</f>
        <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3"/>
      <c r="AQ163" s="888">
        <f ca="1">IF(SUM(D163:AO163)=0,"",SUM(D163:AO163))</f>
        <v>4</v>
      </c>
      <c r="AV163" s="641"/>
      <c r="AW163" s="642">
        <v>9.7000000000000003E-3</v>
      </c>
    </row>
    <row r="164" spans="1:54" ht="12.75" customHeight="1">
      <c r="A164" s="972"/>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3"/>
      <c r="AQ164" s="889" t="str">
        <f>IF(SUM(D164:AP164)=0,"",SUM(D164:AP164))</f>
        <v/>
      </c>
      <c r="AV164" s="641"/>
      <c r="AW164" s="642">
        <v>9.7999999999999997E-3</v>
      </c>
    </row>
    <row r="165" spans="1:54" ht="12.75" customHeight="1">
      <c r="A165" s="972"/>
      <c r="C165" s="678"/>
      <c r="D165" s="678" t="s">
        <v>432</v>
      </c>
      <c r="E165" s="682" t="str">
        <f t="shared" ref="E165:Y165" ca="1" si="13">IF(E163="","",IF(SUM(E167:E196)+E164=E163,"–",SUM(E167:E196)+E164-E163))</f>
        <v>–</v>
      </c>
      <c r="F165" s="682" t="str">
        <f t="shared" ca="1" si="13"/>
        <v>–</v>
      </c>
      <c r="G165" s="682" t="str">
        <f t="shared" ca="1" si="13"/>
        <v/>
      </c>
      <c r="H165" s="682" t="str">
        <f t="shared" ca="1" si="13"/>
        <v/>
      </c>
      <c r="I165" s="682" t="str">
        <f t="shared" ca="1" si="13"/>
        <v/>
      </c>
      <c r="J165" s="682" t="str">
        <f t="shared" ca="1" si="13"/>
        <v/>
      </c>
      <c r="K165" s="682" t="str">
        <f t="shared" ca="1" si="13"/>
        <v/>
      </c>
      <c r="L165" s="682" t="str">
        <f t="shared" ca="1" si="13"/>
        <v/>
      </c>
      <c r="M165" s="682" t="str">
        <f t="shared" ca="1" si="13"/>
        <v/>
      </c>
      <c r="N165" s="682" t="str">
        <f t="shared" ca="1" si="13"/>
        <v/>
      </c>
      <c r="O165" s="682" t="str">
        <f t="shared" ca="1" si="13"/>
        <v/>
      </c>
      <c r="P165" s="682" t="str">
        <f t="shared" ca="1" si="13"/>
        <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2"/>
      <c r="AV166" s="641"/>
      <c r="AW166" s="642">
        <v>0.01</v>
      </c>
    </row>
    <row r="167" spans="1:54" ht="12.75" customHeight="1">
      <c r="A167" s="972"/>
      <c r="C167" s="902" t="s">
        <v>530</v>
      </c>
      <c r="D167" s="905">
        <v>1</v>
      </c>
      <c r="E167" s="890"/>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t="str">
        <f>IF(SUM(E167:AP167)=0,"",SUM(E167:AP167))</f>
        <v/>
      </c>
      <c r="AS167" s="246"/>
      <c r="AV167" s="641"/>
      <c r="AW167" s="642">
        <v>1.01E-2</v>
      </c>
      <c r="AX167" s="354">
        <f t="shared" ref="AX167:AX196" si="14">IF(OR(C167="",AQ167=""),0,AQ167+AW167)</f>
        <v>0</v>
      </c>
      <c r="AY167" s="351" t="str">
        <f ca="1">C162</f>
        <v>HZSE LUDOVIKA 1</v>
      </c>
      <c r="AZ167" s="356" t="str">
        <f t="shared" ref="AZ167:AZ196" si="15">C167</f>
        <v>Csupor Csaba Jácint</v>
      </c>
      <c r="BA167" s="592"/>
    </row>
    <row r="168" spans="1:54" ht="12.75" customHeight="1">
      <c r="A168" s="972"/>
      <c r="C168" s="903"/>
      <c r="D168" s="906"/>
      <c r="E168" s="894"/>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t="str">
        <f t="shared" ref="AQ168:AQ196" si="16">IF(SUM(E168:AP168)=0,"",SUM(E168:AP168))</f>
        <v/>
      </c>
      <c r="AS168" s="247"/>
      <c r="AV168" s="641"/>
      <c r="AW168" s="642">
        <v>1.0200000000000001E-2</v>
      </c>
      <c r="AX168" s="354">
        <f t="shared" si="14"/>
        <v>0</v>
      </c>
      <c r="AY168" s="351" t="str">
        <f t="shared" ref="AY168:AY196" ca="1" si="17">AY167</f>
        <v>HZSE LUDOVIKA 1</v>
      </c>
      <c r="AZ168" s="356">
        <f t="shared" si="15"/>
        <v>0</v>
      </c>
      <c r="BA168" s="592"/>
    </row>
    <row r="169" spans="1:54" ht="12.75" customHeight="1">
      <c r="A169" s="972"/>
      <c r="C169" s="903"/>
      <c r="D169" s="906"/>
      <c r="E169" s="894"/>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t="str">
        <f t="shared" si="16"/>
        <v/>
      </c>
      <c r="AS169" s="247"/>
      <c r="AV169" s="641"/>
      <c r="AW169" s="642">
        <v>1.03E-2</v>
      </c>
      <c r="AX169" s="354">
        <f t="shared" si="14"/>
        <v>0</v>
      </c>
      <c r="AY169" s="351" t="str">
        <f t="shared" ca="1" si="17"/>
        <v>HZSE LUDOVIKA 1</v>
      </c>
      <c r="AZ169" s="356">
        <f t="shared" si="15"/>
        <v>0</v>
      </c>
      <c r="BA169" s="592"/>
    </row>
    <row r="170" spans="1:54" ht="12.75" customHeight="1">
      <c r="A170" s="972"/>
      <c r="C170" s="903" t="s">
        <v>531</v>
      </c>
      <c r="D170" s="906">
        <v>4</v>
      </c>
      <c r="E170" s="894"/>
      <c r="F170" s="895"/>
      <c r="G170" s="895"/>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t="str">
        <f t="shared" si="16"/>
        <v/>
      </c>
      <c r="AS170" s="247"/>
      <c r="AV170" s="641"/>
      <c r="AW170" s="642">
        <v>1.04E-2</v>
      </c>
      <c r="AX170" s="354">
        <f t="shared" si="14"/>
        <v>0</v>
      </c>
      <c r="AY170" s="351" t="str">
        <f t="shared" ca="1" si="17"/>
        <v>HZSE LUDOVIKA 1</v>
      </c>
      <c r="AZ170" s="356" t="str">
        <f t="shared" si="15"/>
        <v>Filótás Kristóf</v>
      </c>
      <c r="BA170" s="592"/>
    </row>
    <row r="171" spans="1:54" ht="12.75" customHeight="1">
      <c r="A171" s="972"/>
      <c r="C171" s="903" t="s">
        <v>469</v>
      </c>
      <c r="D171" s="906">
        <v>5</v>
      </c>
      <c r="E171" s="894">
        <v>1</v>
      </c>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f t="shared" si="16"/>
        <v>1</v>
      </c>
      <c r="AS171" s="247"/>
      <c r="AV171" s="641"/>
      <c r="AW171" s="642">
        <v>1.0500000000000001E-2</v>
      </c>
      <c r="AX171" s="354">
        <f t="shared" si="14"/>
        <v>1.0105</v>
      </c>
      <c r="AY171" s="351" t="str">
        <f t="shared" ca="1" si="17"/>
        <v>HZSE LUDOVIKA 1</v>
      </c>
      <c r="AZ171" s="356" t="str">
        <f t="shared" si="15"/>
        <v>Bika Zalán</v>
      </c>
      <c r="BA171" s="592"/>
    </row>
    <row r="172" spans="1:54" ht="12.75" customHeight="1">
      <c r="A172" s="972"/>
      <c r="C172" s="903"/>
      <c r="D172" s="906"/>
      <c r="E172" s="894"/>
      <c r="F172" s="895"/>
      <c r="G172" s="895"/>
      <c r="H172" s="895"/>
      <c r="I172" s="895"/>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t="str">
        <f t="shared" si="16"/>
        <v/>
      </c>
      <c r="AS172" s="247"/>
      <c r="AV172" s="641"/>
      <c r="AW172" s="642">
        <v>1.06E-2</v>
      </c>
      <c r="AX172" s="354">
        <f t="shared" si="14"/>
        <v>0</v>
      </c>
      <c r="AY172" s="351" t="str">
        <f t="shared" ca="1" si="17"/>
        <v>HZSE LUDOVIKA 1</v>
      </c>
      <c r="AZ172" s="356">
        <f t="shared" si="15"/>
        <v>0</v>
      </c>
      <c r="BA172" s="592"/>
    </row>
    <row r="173" spans="1:54" ht="12.75" customHeight="1">
      <c r="A173" s="972"/>
      <c r="C173" s="903"/>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f t="shared" si="15"/>
        <v>0</v>
      </c>
      <c r="BA173" s="592"/>
    </row>
    <row r="174" spans="1:54" ht="12.75" customHeight="1">
      <c r="A174" s="972"/>
      <c r="C174" s="903" t="s">
        <v>532</v>
      </c>
      <c r="D174" s="906">
        <v>8</v>
      </c>
      <c r="E174" s="894">
        <v>2</v>
      </c>
      <c r="F174" s="895"/>
      <c r="G174" s="895"/>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2</v>
      </c>
      <c r="AS174" s="247"/>
      <c r="AV174" s="641"/>
      <c r="AW174" s="642">
        <v>1.0800000000000001E-2</v>
      </c>
      <c r="AX174" s="354">
        <f t="shared" si="14"/>
        <v>2.0108000000000001</v>
      </c>
      <c r="AY174" s="351" t="str">
        <f t="shared" ca="1" si="17"/>
        <v>HZSE LUDOVIKA 1</v>
      </c>
      <c r="AZ174" s="356" t="str">
        <f t="shared" si="15"/>
        <v>Gál Sebestyén</v>
      </c>
      <c r="BA174" s="592"/>
    </row>
    <row r="175" spans="1:54" ht="12.75" customHeight="1">
      <c r="A175" s="972"/>
      <c r="C175" s="903" t="s">
        <v>533</v>
      </c>
      <c r="D175" s="906">
        <v>9</v>
      </c>
      <c r="E175" s="894"/>
      <c r="F175" s="895">
        <v>1</v>
      </c>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f t="shared" si="16"/>
        <v>1</v>
      </c>
      <c r="AS175" s="247"/>
      <c r="AV175" s="641"/>
      <c r="AW175" s="642">
        <v>1.09E-2</v>
      </c>
      <c r="AX175" s="354">
        <f t="shared" si="14"/>
        <v>1.0108999999999999</v>
      </c>
      <c r="AY175" s="351" t="str">
        <f t="shared" ca="1" si="17"/>
        <v>HZSE LUDOVIKA 1</v>
      </c>
      <c r="AZ175" s="356" t="str">
        <f t="shared" si="15"/>
        <v>Sajdik Áron</v>
      </c>
      <c r="BA175" s="592"/>
    </row>
    <row r="176" spans="1:54" ht="12.75" customHeight="1">
      <c r="A176" s="972"/>
      <c r="C176" s="903" t="s">
        <v>534</v>
      </c>
      <c r="D176" s="906">
        <v>10</v>
      </c>
      <c r="E176" s="894"/>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t="str">
        <f t="shared" si="16"/>
        <v/>
      </c>
      <c r="AS176" s="247"/>
      <c r="AV176" s="641"/>
      <c r="AW176" s="642">
        <v>1.0999999999999999E-2</v>
      </c>
      <c r="AX176" s="354">
        <f t="shared" si="14"/>
        <v>0</v>
      </c>
      <c r="AY176" s="351" t="str">
        <f t="shared" ca="1" si="17"/>
        <v>HZSE LUDOVIKA 1</v>
      </c>
      <c r="AZ176" s="356" t="str">
        <f t="shared" si="15"/>
        <v>Gombos Dániel</v>
      </c>
      <c r="BA176" s="592"/>
    </row>
    <row r="177" spans="1:53" ht="12.75" customHeight="1">
      <c r="A177" s="972"/>
      <c r="C177" s="903" t="s">
        <v>535</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Mencsik Dániel</v>
      </c>
      <c r="BA177" s="592"/>
    </row>
    <row r="178" spans="1:53" ht="12.75" customHeight="1">
      <c r="A178" s="972"/>
      <c r="C178" s="903" t="s">
        <v>536</v>
      </c>
      <c r="D178" s="906"/>
      <c r="E178" s="894"/>
      <c r="F178" s="895"/>
      <c r="G178" s="895"/>
      <c r="H178" s="895"/>
      <c r="I178" s="895"/>
      <c r="J178" s="895"/>
      <c r="K178" s="895"/>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t="str">
        <f t="shared" si="16"/>
        <v/>
      </c>
      <c r="AS178" s="247"/>
      <c r="AV178" s="641"/>
      <c r="AW178" s="642">
        <v>1.12E-2</v>
      </c>
      <c r="AX178" s="354">
        <f t="shared" si="14"/>
        <v>0</v>
      </c>
      <c r="AY178" s="351" t="str">
        <f t="shared" ca="1" si="17"/>
        <v>HZSE LUDOVIKA 1</v>
      </c>
      <c r="AZ178" s="356" t="str">
        <f t="shared" si="15"/>
        <v>Avramucz Dániel</v>
      </c>
      <c r="BA178" s="592"/>
    </row>
    <row r="179" spans="1:53" ht="12.75" customHeight="1">
      <c r="A179" s="972"/>
      <c r="C179" s="903" t="s">
        <v>537</v>
      </c>
      <c r="D179" s="906"/>
      <c r="E179" s="894"/>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t="str">
        <f t="shared" si="16"/>
        <v/>
      </c>
      <c r="AS179" s="247"/>
      <c r="AV179" s="641"/>
      <c r="AW179" s="642">
        <v>1.1299999999999999E-2</v>
      </c>
      <c r="AX179" s="354">
        <f t="shared" si="14"/>
        <v>0</v>
      </c>
      <c r="AY179" s="351" t="str">
        <f t="shared" ca="1" si="17"/>
        <v>HZSE LUDOVIKA 1</v>
      </c>
      <c r="AZ179" s="356" t="str">
        <f t="shared" si="15"/>
        <v>Bósa Boldizsár</v>
      </c>
      <c r="BA179" s="592"/>
    </row>
    <row r="180" spans="1:53" ht="12.75" customHeight="1">
      <c r="A180" s="972"/>
      <c r="C180" s="903" t="s">
        <v>538</v>
      </c>
      <c r="D180" s="906"/>
      <c r="E180" s="894"/>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t="str">
        <f t="shared" si="16"/>
        <v/>
      </c>
      <c r="AS180" s="247"/>
      <c r="AV180" s="641"/>
      <c r="AW180" s="642">
        <v>1.14E-2</v>
      </c>
      <c r="AX180" s="354">
        <f t="shared" si="14"/>
        <v>0</v>
      </c>
      <c r="AY180" s="351" t="str">
        <f t="shared" ca="1" si="17"/>
        <v>HZSE LUDOVIKA 1</v>
      </c>
      <c r="AZ180" s="356" t="str">
        <f t="shared" si="15"/>
        <v>Révész Csaba</v>
      </c>
      <c r="BA180" s="592"/>
    </row>
    <row r="181" spans="1:53" ht="12.75" customHeight="1">
      <c r="A181" s="972"/>
      <c r="C181" s="903" t="s">
        <v>539</v>
      </c>
      <c r="D181" s="906"/>
      <c r="E181" s="894"/>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t="str">
        <f t="shared" si="16"/>
        <v/>
      </c>
      <c r="AS181" s="247"/>
      <c r="AV181" s="641"/>
      <c r="AW181" s="642">
        <v>1.15E-2</v>
      </c>
      <c r="AX181" s="354">
        <f t="shared" si="14"/>
        <v>0</v>
      </c>
      <c r="AY181" s="351" t="str">
        <f t="shared" ca="1" si="17"/>
        <v>HZSE LUDOVIKA 1</v>
      </c>
      <c r="AZ181" s="356" t="str">
        <f t="shared" si="15"/>
        <v>Rédl András Vilmos</v>
      </c>
      <c r="BA181" s="592"/>
    </row>
    <row r="182" spans="1:53" ht="12.75" customHeight="1">
      <c r="A182" s="972"/>
      <c r="C182" s="903" t="s">
        <v>540</v>
      </c>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t="str">
        <f t="shared" si="15"/>
        <v>Czapkó Ármin</v>
      </c>
      <c r="BA182" s="592"/>
    </row>
    <row r="183" spans="1:53" ht="12.75" customHeight="1">
      <c r="A183" s="972"/>
      <c r="C183" s="903" t="s">
        <v>541</v>
      </c>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t="str">
        <f t="shared" si="15"/>
        <v>Hajdú Sándor</v>
      </c>
      <c r="BA183" s="592"/>
    </row>
    <row r="184" spans="1:53" ht="12.75" customHeight="1">
      <c r="A184" s="972"/>
      <c r="C184" s="903" t="s">
        <v>542</v>
      </c>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t="str">
        <f t="shared" si="15"/>
        <v>Nagy Ádám</v>
      </c>
      <c r="BA184" s="592"/>
    </row>
    <row r="185" spans="1:53" ht="12.75" customHeight="1">
      <c r="A185" s="972"/>
      <c r="C185" s="903" t="s">
        <v>543</v>
      </c>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t="str">
        <f t="shared" si="15"/>
        <v>Kiss Márk lászló</v>
      </c>
      <c r="BA185" s="592"/>
    </row>
    <row r="186" spans="1:53" ht="11.25" hidden="1" customHeight="1">
      <c r="A186" s="972"/>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2"/>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2"/>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2"/>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2"/>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2"/>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2"/>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2"/>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2"/>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2"/>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2"/>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2"/>
      <c r="AV197" s="641"/>
      <c r="AW197" s="642">
        <v>1.3100000000000001E-2</v>
      </c>
      <c r="AX197" s="592"/>
      <c r="AY197" s="592"/>
      <c r="BA197" s="592"/>
    </row>
    <row r="198" spans="1:54" ht="1.5" customHeight="1">
      <c r="A198" s="972"/>
      <c r="AV198" s="641"/>
      <c r="AW198" s="642">
        <v>1.32E-2</v>
      </c>
    </row>
    <row r="199" spans="1:54" s="155" customFormat="1" ht="11.25" hidden="1" customHeight="1">
      <c r="A199" s="972"/>
      <c r="AS199" s="618"/>
      <c r="AU199" s="615"/>
      <c r="AV199" s="641"/>
      <c r="AW199" s="642">
        <v>1.3299999999999999E-2</v>
      </c>
      <c r="AX199" s="593"/>
      <c r="AY199" s="593"/>
      <c r="AZ199" s="617"/>
      <c r="BA199" s="593"/>
      <c r="BB199" s="615"/>
    </row>
    <row r="200" spans="1:54" s="163" customFormat="1" ht="13.5" hidden="1" customHeight="1">
      <c r="A200" s="972"/>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2"/>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2"/>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2"/>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2"/>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2"/>
      <c r="D205" s="622"/>
      <c r="E205" s="689" t="b">
        <f ca="1">COUNTIF(OFFSET(ASZ!$AB$42,E203,-4,12,1),$C212)=1</f>
        <v>0</v>
      </c>
      <c r="F205" s="689" t="b">
        <f ca="1">COUNTIF(OFFSET(ASZ!$AB$42,F203,-4,12,1),$C212)=1</f>
        <v>1</v>
      </c>
      <c r="G205" s="689" t="b">
        <f ca="1">COUNTIF(OFFSET(ASZ!$AB$42,G203,-4,12,1),$C212)=1</f>
        <v>0</v>
      </c>
      <c r="H205" s="689" t="b">
        <f ca="1">COUNTIF(OFFSET(ASZ!$AB$42,H203,-4,12,1),$C212)=1</f>
        <v>0</v>
      </c>
      <c r="I205" s="689" t="b">
        <f ca="1">COUNTIF(OFFSET(ASZ!$AB$42,I203,-4,12,1),$C212)=1</f>
        <v>1</v>
      </c>
      <c r="J205" s="689" t="b">
        <f ca="1">COUNTIF(OFFSET(ASZ!$AB$42,J203,-4,12,1),$C212)=1</f>
        <v>0</v>
      </c>
      <c r="K205" s="689" t="b">
        <f ca="1">COUNTIF(OFFSET(ASZ!$AB$42,K203,-4,12,1),$C212)=1</f>
        <v>1</v>
      </c>
      <c r="L205" s="689" t="b">
        <f ca="1">COUNTIF(OFFSET(ASZ!$AB$42,L203,-4,12,1),$C212)=1</f>
        <v>1</v>
      </c>
      <c r="M205" s="689" t="b">
        <f ca="1">COUNTIF(OFFSET(ASZ!$AB$42,M203,-4,12,1),$C212)=1</f>
        <v>0</v>
      </c>
      <c r="N205" s="689" t="b">
        <f ca="1">COUNTIF(OFFSET(ASZ!$AB$42,N203,-4,12,1),$C212)=1</f>
        <v>1</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0</v>
      </c>
      <c r="T205" s="689" t="b">
        <f ca="1">COUNTIF(OFFSET(ASZ!$AB$42,T203,-4,12,1),$C212)=1</f>
        <v>1</v>
      </c>
      <c r="U205" s="689" t="b">
        <f ca="1">COUNTIF(OFFSET(ASZ!$AB$42,U203,-4,12,1),$C212)=1</f>
        <v>0</v>
      </c>
      <c r="V205" s="689" t="b">
        <f ca="1">COUNTIF(OFFSET(ASZ!$AB$42,V203,-4,12,1),$C212)=1</f>
        <v>0</v>
      </c>
      <c r="W205" s="689" t="b">
        <f ca="1">COUNTIF(OFFSET(ASZ!$AB$42,W203,-4,12,1),$C212)=1</f>
        <v>1</v>
      </c>
      <c r="X205" s="689" t="b">
        <f ca="1">COUNTIF(OFFSET(ASZ!$AB$42,X203,-4,12,1),$C212)=1</f>
        <v>0</v>
      </c>
      <c r="Y205" s="689" t="b">
        <f ca="1">COUNTIF(OFFSET(ASZ!$AB$42,Y203,-4,12,1),$C212)=1</f>
        <v>1</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2"/>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2"/>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2"/>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2"/>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2"/>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2"/>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2"/>
      <c r="C212" s="870" t="str">
        <f ca="1">UPPER(INDEX(teams.a,C201,1))</f>
        <v>HZSE LUDOVIKA 2</v>
      </c>
      <c r="D212" s="683"/>
      <c r="E212" s="683">
        <f ca="1">IF(E204,"",VLOOKUP($C212,OFFSET(ASZ!$AB$42,E203,IF(E205,-4,-3),12,12),IF(E205,12,11),FALSE))</f>
        <v>45371</v>
      </c>
      <c r="F212" s="683">
        <f ca="1">IF(F204,"",VLOOKUP($C212,OFFSET(ASZ!$AB$42,F203,IF(F205,-4,-3),12,12),IF(F205,12,11),FALSE))</f>
        <v>45378</v>
      </c>
      <c r="G212" s="683">
        <f ca="1">IF(G204,"",VLOOKUP($C212,OFFSET(ASZ!$AB$42,G203,IF(G205,-4,-3),12,12),IF(G205,12,11),FALSE))</f>
        <v>45385</v>
      </c>
      <c r="H212" s="683">
        <f ca="1">IF(H204,"",VLOOKUP($C212,OFFSET(ASZ!$AB$42,H203,IF(H205,-4,-3),12,12),IF(H205,12,11),FALSE))</f>
        <v>45392</v>
      </c>
      <c r="I212" s="683">
        <f ca="1">IF(I204,"",VLOOKUP($C212,OFFSET(ASZ!$AB$42,I203,IF(I205,-4,-3),12,12),IF(I205,12,11),FALSE))</f>
        <v>45399</v>
      </c>
      <c r="J212" s="683">
        <f ca="1">IF(J204,"",VLOOKUP($C212,OFFSET(ASZ!$AB$42,J203,IF(J205,-4,-3),12,12),IF(J205,12,11),FALSE))</f>
        <v>45406</v>
      </c>
      <c r="K212" s="683">
        <f ca="1">IF(K204,"",VLOOKUP($C212,OFFSET(ASZ!$AB$42,K203,IF(K205,-4,-3),12,12),IF(K205,12,11),FALSE))</f>
        <v>45420</v>
      </c>
      <c r="L212" s="683">
        <f ca="1">IF(L204,"",VLOOKUP($C212,OFFSET(ASZ!$AB$42,L203,IF(L205,-4,-3),12,12),IF(L205,12,11),FALSE))</f>
        <v>45427</v>
      </c>
      <c r="M212" s="683">
        <f ca="1">IF(M204,"",VLOOKUP($C212,OFFSET(ASZ!$AB$42,M203,IF(M205,-4,-3),12,12),IF(M205,12,11),FALSE))</f>
        <v>45434</v>
      </c>
      <c r="N212" s="683">
        <f ca="1">IF(N204,"",VLOOKUP($C212,OFFSET(ASZ!$AB$42,N203,IF(N205,-4,-3),12,12),IF(N205,12,11),FALSE))</f>
        <v>45441</v>
      </c>
      <c r="O212" s="683">
        <f ca="1">IF(O204,"",VLOOKUP($C212,OFFSET(ASZ!$AB$42,O203,IF(O205,-4,-3),12,12),IF(O205,12,11),FALSE))</f>
        <v>45448</v>
      </c>
      <c r="P212" s="683">
        <f ca="1">IF(P204,"",VLOOKUP($C212,OFFSET(ASZ!$AB$42,P203,IF(P205,-4,-3),12,12),IF(P205,12,11),FALSE))</f>
        <v>45455</v>
      </c>
      <c r="Q212" s="683">
        <f ca="1">IF(Q204,"",VLOOKUP($C212,OFFSET(ASZ!$AB$42,Q203,IF(Q205,-4,-3),12,12),IF(Q205,12,11),FALSE))</f>
        <v>45462</v>
      </c>
      <c r="R212" s="683">
        <f ca="1">IF(R204,"",VLOOKUP($C212,OFFSET(ASZ!$AB$42,R203,IF(R205,-4,-3),12,12),IF(R205,12,11),FALSE))</f>
        <v>45539</v>
      </c>
      <c r="S212" s="683">
        <f ca="1">IF(S204,"",VLOOKUP($C212,OFFSET(ASZ!$AB$42,S203,IF(S205,-4,-3),12,12),IF(S205,12,11),FALSE))</f>
        <v>45546</v>
      </c>
      <c r="T212" s="683">
        <f ca="1">IF(T204,"",VLOOKUP($C212,OFFSET(ASZ!$AB$42,T203,IF(T205,-4,-3),12,12),IF(T205,12,11),FALSE))</f>
        <v>45553</v>
      </c>
      <c r="U212" s="683">
        <f ca="1">IF(U204,"",VLOOKUP($C212,OFFSET(ASZ!$AB$42,U203,IF(U205,-4,-3),12,12),IF(U205,12,11),FALSE))</f>
        <v>45560</v>
      </c>
      <c r="V212" s="683">
        <f ca="1">IF(V204,"",VLOOKUP($C212,OFFSET(ASZ!$AB$42,V203,IF(V205,-4,-3),12,12),IF(V205,12,11),FALSE))</f>
        <v>45567</v>
      </c>
      <c r="W212" s="683">
        <f ca="1">IF(W204,"",VLOOKUP($C212,OFFSET(ASZ!$AB$42,W203,IF(W205,-4,-3),12,12),IF(W205,12,11),FALSE))</f>
        <v>45574</v>
      </c>
      <c r="X212" s="683">
        <f ca="1">IF(X204,"",VLOOKUP($C212,OFFSET(ASZ!$AB$42,X203,IF(X205,-4,-3),12,12),IF(X205,12,11),FALSE))</f>
        <v>45581</v>
      </c>
      <c r="Y212" s="683">
        <f ca="1">IF(Y204,"",VLOOKUP($C212,OFFSET(ASZ!$AB$42,Y203,IF(Y205,-4,-3),12,12),IF(Y205,12,11),FALSE))</f>
        <v>45595</v>
      </c>
      <c r="Z212" s="683"/>
      <c r="AA212" s="683"/>
      <c r="AB212" s="683"/>
      <c r="AC212" s="683"/>
      <c r="AD212" s="683"/>
      <c r="AE212" s="683"/>
      <c r="AF212" s="683"/>
      <c r="AG212" s="683"/>
      <c r="AH212" s="683"/>
      <c r="AI212" s="683"/>
      <c r="AJ212" s="683"/>
      <c r="AK212" s="683"/>
      <c r="AL212" s="683"/>
      <c r="AM212" s="683"/>
      <c r="AN212" s="683"/>
      <c r="AO212" s="683"/>
      <c r="AP212" s="973" t="s">
        <v>429</v>
      </c>
      <c r="AV212" s="641"/>
      <c r="AW212" s="642">
        <v>1.46E-2</v>
      </c>
    </row>
    <row r="213" spans="1:54" ht="12.75" customHeight="1">
      <c r="A213" s="972"/>
      <c r="C213" s="203"/>
      <c r="D213" s="203" t="s">
        <v>430</v>
      </c>
      <c r="E213" s="635">
        <f ca="1">IF(E204,"",VLOOKUP($C212,OFFSET(ASZ!$AB$42,E203,IF(E205,-4,-3),12,3),3,FALSE))</f>
        <v>3</v>
      </c>
      <c r="F213" s="635">
        <f ca="1">IF(F204,"",VLOOKUP($C212,OFFSET(ASZ!$AB$42,F203,IF(F205,-4,-3),12,3),3,FALSE))</f>
        <v>9</v>
      </c>
      <c r="G213" s="635" t="str">
        <f ca="1">IF(G204,"",VLOOKUP($C212,OFFSET(ASZ!$AB$42,G203,IF(G205,-4,-3),12,3),3,FALSE))</f>
        <v/>
      </c>
      <c r="H213" s="635" t="str">
        <f ca="1">IF(H204,"",VLOOKUP($C212,OFFSET(ASZ!$AB$42,H203,IF(H205,-4,-3),12,3),3,FALSE))</f>
        <v/>
      </c>
      <c r="I213" s="635" t="str">
        <f ca="1">IF(I204,"",VLOOKUP($C212,OFFSET(ASZ!$AB$42,I203,IF(I205,-4,-3),12,3),3,FALSE))</f>
        <v/>
      </c>
      <c r="J213" s="635" t="str">
        <f ca="1">IF(J204,"",VLOOKUP($C212,OFFSET(ASZ!$AB$42,J203,IF(J205,-4,-3),12,3),3,FALSE))</f>
        <v/>
      </c>
      <c r="K213" s="635" t="str">
        <f ca="1">IF(K204,"",VLOOKUP($C212,OFFSET(ASZ!$AB$42,K203,IF(K205,-4,-3),12,3),3,FALSE))</f>
        <v/>
      </c>
      <c r="L213" s="635" t="str">
        <f ca="1">IF(L204,"",VLOOKUP($C212,OFFSET(ASZ!$AB$42,L203,IF(L205,-4,-3),12,3),3,FALSE))</f>
        <v/>
      </c>
      <c r="M213" s="635" t="str">
        <f ca="1">IF(M204,"",VLOOKUP($C212,OFFSET(ASZ!$AB$42,M203,IF(M205,-4,-3),12,3),3,FALSE))</f>
        <v/>
      </c>
      <c r="N213" s="635" t="str">
        <f ca="1">IF(N204,"",VLOOKUP($C212,OFFSET(ASZ!$AB$42,N203,IF(N205,-4,-3),12,3),3,FALSE))</f>
        <v/>
      </c>
      <c r="O213" s="635" t="str">
        <f ca="1">IF(O204,"",VLOOKUP($C212,OFFSET(ASZ!$AB$42,O203,IF(O205,-4,-3),12,3),3,FALSE))</f>
        <v/>
      </c>
      <c r="P213" s="635" t="str">
        <f ca="1">IF(P204,"",VLOOKUP($C212,OFFSET(ASZ!$AB$42,P203,IF(P205,-4,-3),12,3),3,FALSE))</f>
        <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3"/>
      <c r="AQ213" s="888">
        <f ca="1">IF(SUM(D213:AO213)=0,"",SUM(D213:AO213))</f>
        <v>12</v>
      </c>
      <c r="AV213" s="641"/>
      <c r="AW213" s="642">
        <v>1.47E-2</v>
      </c>
    </row>
    <row r="214" spans="1:54" ht="12.75" customHeight="1">
      <c r="A214" s="972"/>
      <c r="C214" s="677"/>
      <c r="D214" s="677" t="s">
        <v>431</v>
      </c>
      <c r="E214" s="679"/>
      <c r="F214" s="680">
        <v>1</v>
      </c>
      <c r="G214" s="680"/>
      <c r="H214" s="680"/>
      <c r="I214" s="680"/>
      <c r="J214" s="680"/>
      <c r="K214" s="680"/>
      <c r="L214" s="680"/>
      <c r="M214" s="680"/>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3"/>
      <c r="AQ214" s="889">
        <f>IF(SUM(D214:AP214)=0,"",SUM(D214:AP214))</f>
        <v>1</v>
      </c>
      <c r="AV214" s="641"/>
      <c r="AW214" s="642">
        <v>1.4800000000000001E-2</v>
      </c>
    </row>
    <row r="215" spans="1:54" ht="12.75" customHeight="1">
      <c r="A215" s="972"/>
      <c r="C215" s="678"/>
      <c r="D215" s="678" t="s">
        <v>432</v>
      </c>
      <c r="E215" s="682" t="str">
        <f t="shared" ref="E215:Y215" ca="1" si="19">IF(E213="","",IF(SUM(E217:E246)+E214=E213,"–",SUM(E217:E246)+E214-E213))</f>
        <v>–</v>
      </c>
      <c r="F215" s="682" t="str">
        <f t="shared" ca="1" si="19"/>
        <v>–</v>
      </c>
      <c r="G215" s="682" t="str">
        <f t="shared" ca="1" si="19"/>
        <v/>
      </c>
      <c r="H215" s="682" t="str">
        <f t="shared" ca="1" si="19"/>
        <v/>
      </c>
      <c r="I215" s="682" t="str">
        <f t="shared" ca="1" si="19"/>
        <v/>
      </c>
      <c r="J215" s="682" t="str">
        <f t="shared" ca="1" si="19"/>
        <v/>
      </c>
      <c r="K215" s="682" t="str">
        <f t="shared" ca="1" si="19"/>
        <v/>
      </c>
      <c r="L215" s="682" t="str">
        <f t="shared" ca="1" si="19"/>
        <v/>
      </c>
      <c r="M215" s="682" t="str">
        <f t="shared" ca="1" si="19"/>
        <v/>
      </c>
      <c r="N215" s="682" t="str">
        <f t="shared" ca="1" si="19"/>
        <v/>
      </c>
      <c r="O215" s="682" t="str">
        <f t="shared" ca="1" si="19"/>
        <v/>
      </c>
      <c r="P215" s="682" t="str">
        <f t="shared" ca="1" si="19"/>
        <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2"/>
      <c r="AV216" s="641"/>
      <c r="AW216" s="642">
        <v>1.4999999999999999E-2</v>
      </c>
    </row>
    <row r="217" spans="1:54" ht="12.75" customHeight="1">
      <c r="A217" s="972"/>
      <c r="C217" s="902"/>
      <c r="D217" s="905"/>
      <c r="E217" s="890"/>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t="str">
        <f>IF(SUM(E217:AP217)=0,"",SUM(E217:AP217))</f>
        <v/>
      </c>
      <c r="AS217" s="246"/>
      <c r="AV217" s="641"/>
      <c r="AW217" s="642">
        <v>1.5100000000000001E-2</v>
      </c>
      <c r="AX217" s="354">
        <f t="shared" ref="AX217:AX246" si="20">IF(OR(C217="",AQ217=""),0,AQ217+AW217)</f>
        <v>0</v>
      </c>
      <c r="AY217" s="351" t="str">
        <f ca="1">C212</f>
        <v>HZSE LUDOVIKA 2</v>
      </c>
      <c r="AZ217" s="356">
        <f t="shared" ref="AZ217:AZ246" si="21">C217</f>
        <v>0</v>
      </c>
      <c r="BA217" s="592"/>
    </row>
    <row r="218" spans="1:54" ht="12.75" customHeight="1">
      <c r="A218" s="972"/>
      <c r="C218" s="903" t="s">
        <v>546</v>
      </c>
      <c r="D218" s="906">
        <v>2</v>
      </c>
      <c r="E218" s="894"/>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t="str">
        <f t="shared" ref="AQ218:AQ246" si="22">IF(SUM(E218:AP218)=0,"",SUM(E218:AP218))</f>
        <v/>
      </c>
      <c r="AS218" s="247"/>
      <c r="AV218" s="641"/>
      <c r="AW218" s="642">
        <v>1.52E-2</v>
      </c>
      <c r="AX218" s="354">
        <f t="shared" si="20"/>
        <v>0</v>
      </c>
      <c r="AY218" s="351" t="str">
        <f t="shared" ref="AY218:AY246" ca="1" si="23">AY217</f>
        <v>HZSE LUDOVIKA 2</v>
      </c>
      <c r="AZ218" s="356" t="str">
        <f t="shared" si="21"/>
        <v>Kanicsár Krisztián</v>
      </c>
      <c r="BA218" s="592"/>
    </row>
    <row r="219" spans="1:54" ht="12.75" customHeight="1">
      <c r="A219" s="972"/>
      <c r="C219" s="903" t="s">
        <v>544</v>
      </c>
      <c r="D219" s="906">
        <v>3</v>
      </c>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2"/>
      <c r="C220" s="903" t="s">
        <v>548</v>
      </c>
      <c r="D220" s="906">
        <v>4</v>
      </c>
      <c r="E220" s="894">
        <v>2</v>
      </c>
      <c r="F220" s="895">
        <v>1</v>
      </c>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f t="shared" si="22"/>
        <v>3</v>
      </c>
      <c r="AS220" s="247"/>
      <c r="AV220" s="641"/>
      <c r="AW220" s="642">
        <v>1.54E-2</v>
      </c>
      <c r="AX220" s="354">
        <f t="shared" si="20"/>
        <v>3.0154000000000001</v>
      </c>
      <c r="AY220" s="351" t="str">
        <f t="shared" ca="1" si="23"/>
        <v>HZSE LUDOVIKA 2</v>
      </c>
      <c r="AZ220" s="356" t="str">
        <f t="shared" si="21"/>
        <v>Szikszai Dávid</v>
      </c>
      <c r="BA220" s="592"/>
    </row>
    <row r="221" spans="1:54" ht="12.75" customHeight="1">
      <c r="A221" s="972"/>
      <c r="C221" s="903" t="s">
        <v>545</v>
      </c>
      <c r="D221" s="906">
        <v>5</v>
      </c>
      <c r="E221" s="894"/>
      <c r="F221" s="895">
        <v>2</v>
      </c>
      <c r="G221" s="895"/>
      <c r="H221" s="895"/>
      <c r="I221" s="895"/>
      <c r="J221" s="895"/>
      <c r="K221" s="895"/>
      <c r="L221" s="895"/>
      <c r="M221" s="895"/>
      <c r="N221" s="895"/>
      <c r="O221" s="895"/>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2</v>
      </c>
      <c r="AS221" s="247"/>
      <c r="AV221" s="641"/>
      <c r="AW221" s="642">
        <v>1.55E-2</v>
      </c>
      <c r="AX221" s="354">
        <f t="shared" si="20"/>
        <v>2.0154999999999998</v>
      </c>
      <c r="AY221" s="351" t="str">
        <f t="shared" ca="1" si="23"/>
        <v>HZSE LUDOVIKA 2</v>
      </c>
      <c r="AZ221" s="356" t="str">
        <f t="shared" si="21"/>
        <v>Kocsis László</v>
      </c>
      <c r="BA221" s="592"/>
    </row>
    <row r="222" spans="1:54" ht="12.75" customHeight="1">
      <c r="A222" s="972"/>
      <c r="C222" s="903" t="s">
        <v>549</v>
      </c>
      <c r="D222" s="906">
        <v>6</v>
      </c>
      <c r="E222" s="894"/>
      <c r="F222" s="895"/>
      <c r="G222" s="895"/>
      <c r="H222" s="895"/>
      <c r="I222" s="895"/>
      <c r="J222" s="895"/>
      <c r="K222" s="895"/>
      <c r="L222" s="895"/>
      <c r="M222" s="895"/>
      <c r="N222" s="895"/>
      <c r="O222" s="895"/>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t="str">
        <f t="shared" si="22"/>
        <v/>
      </c>
      <c r="AS222" s="247"/>
      <c r="AV222" s="641"/>
      <c r="AW222" s="642">
        <v>1.5599999999999999E-2</v>
      </c>
      <c r="AX222" s="354">
        <f t="shared" si="20"/>
        <v>0</v>
      </c>
      <c r="AY222" s="351" t="str">
        <f t="shared" ca="1" si="23"/>
        <v>HZSE LUDOVIKA 2</v>
      </c>
      <c r="AZ222" s="356" t="str">
        <f t="shared" si="21"/>
        <v>Bodor Gyula</v>
      </c>
      <c r="BA222" s="592"/>
    </row>
    <row r="223" spans="1:54" ht="12.75" customHeight="1">
      <c r="A223" s="972"/>
      <c r="C223" s="903" t="s">
        <v>553</v>
      </c>
      <c r="D223" s="906">
        <v>7</v>
      </c>
      <c r="E223" s="894"/>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t="str">
        <f t="shared" si="22"/>
        <v/>
      </c>
      <c r="AS223" s="247"/>
      <c r="AV223" s="641"/>
      <c r="AW223" s="642">
        <v>1.5699999999999999E-2</v>
      </c>
      <c r="AX223" s="354">
        <f t="shared" si="20"/>
        <v>0</v>
      </c>
      <c r="AY223" s="351" t="str">
        <f t="shared" ca="1" si="23"/>
        <v>HZSE LUDOVIKA 2</v>
      </c>
      <c r="AZ223" s="356" t="str">
        <f t="shared" si="21"/>
        <v>Geiner Zoltán</v>
      </c>
      <c r="BA223" s="592"/>
    </row>
    <row r="224" spans="1:54" ht="12.75" customHeight="1">
      <c r="A224" s="972"/>
      <c r="C224" s="903" t="s">
        <v>554</v>
      </c>
      <c r="D224" s="906">
        <v>8</v>
      </c>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Keresztesi Zoltán</v>
      </c>
      <c r="BA224" s="592"/>
    </row>
    <row r="225" spans="1:53" ht="12.75" customHeight="1">
      <c r="A225" s="972"/>
      <c r="C225" s="903" t="s">
        <v>547</v>
      </c>
      <c r="D225" s="906">
        <v>9</v>
      </c>
      <c r="E225" s="894">
        <v>1</v>
      </c>
      <c r="F225" s="895">
        <v>3</v>
      </c>
      <c r="G225" s="895"/>
      <c r="H225" s="895"/>
      <c r="I225" s="895"/>
      <c r="J225" s="895"/>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4</v>
      </c>
      <c r="AS225" s="247"/>
      <c r="AV225" s="641"/>
      <c r="AW225" s="642">
        <v>1.5900000000000001E-2</v>
      </c>
      <c r="AX225" s="354">
        <f t="shared" si="20"/>
        <v>4.0159000000000002</v>
      </c>
      <c r="AY225" s="351" t="str">
        <f t="shared" ca="1" si="23"/>
        <v>HZSE LUDOVIKA 2</v>
      </c>
      <c r="AZ225" s="356" t="str">
        <f t="shared" si="21"/>
        <v>Vadász Levente</v>
      </c>
      <c r="BA225" s="592"/>
    </row>
    <row r="226" spans="1:53" ht="12.75" customHeight="1">
      <c r="A226" s="972"/>
      <c r="C226" s="903"/>
      <c r="D226" s="906"/>
      <c r="E226" s="894"/>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t="str">
        <f t="shared" si="22"/>
        <v/>
      </c>
      <c r="AS226" s="247"/>
      <c r="AV226" s="641"/>
      <c r="AW226" s="642">
        <v>1.6E-2</v>
      </c>
      <c r="AX226" s="354">
        <f t="shared" si="20"/>
        <v>0</v>
      </c>
      <c r="AY226" s="351" t="str">
        <f t="shared" ca="1" si="23"/>
        <v>HZSE LUDOVIKA 2</v>
      </c>
      <c r="AZ226" s="356">
        <f t="shared" si="21"/>
        <v>0</v>
      </c>
      <c r="BA226" s="592"/>
    </row>
    <row r="227" spans="1:53" ht="12.75" customHeight="1">
      <c r="A227" s="972"/>
      <c r="C227" s="903"/>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f t="shared" si="21"/>
        <v>0</v>
      </c>
      <c r="BA227" s="592"/>
    </row>
    <row r="228" spans="1:53" ht="12.75" customHeight="1">
      <c r="A228" s="972"/>
      <c r="C228" s="903" t="s">
        <v>550</v>
      </c>
      <c r="D228" s="906"/>
      <c r="E228" s="894"/>
      <c r="F228" s="895">
        <v>2</v>
      </c>
      <c r="G228" s="895"/>
      <c r="H228" s="895"/>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2</v>
      </c>
      <c r="AS228" s="247"/>
      <c r="AV228" s="641"/>
      <c r="AW228" s="642">
        <v>1.6199999999999999E-2</v>
      </c>
      <c r="AX228" s="354">
        <f t="shared" si="20"/>
        <v>2.0162</v>
      </c>
      <c r="AY228" s="351" t="str">
        <f t="shared" ca="1" si="23"/>
        <v>HZSE LUDOVIKA 2</v>
      </c>
      <c r="AZ228" s="356" t="str">
        <f t="shared" si="21"/>
        <v>Molnár Roland</v>
      </c>
      <c r="BA228" s="592"/>
    </row>
    <row r="229" spans="1:53" ht="12.75" customHeight="1">
      <c r="A229" s="972"/>
      <c r="C229" s="903" t="s">
        <v>551</v>
      </c>
      <c r="D229" s="906"/>
      <c r="E229" s="894"/>
      <c r="F229" s="895"/>
      <c r="G229" s="895"/>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t="str">
        <f t="shared" si="22"/>
        <v/>
      </c>
      <c r="AS229" s="247"/>
      <c r="AV229" s="641"/>
      <c r="AW229" s="642">
        <v>1.6299999999999999E-2</v>
      </c>
      <c r="AX229" s="354">
        <f t="shared" si="20"/>
        <v>0</v>
      </c>
      <c r="AY229" s="351" t="str">
        <f t="shared" ca="1" si="23"/>
        <v>HZSE LUDOVIKA 2</v>
      </c>
      <c r="AZ229" s="356" t="str">
        <f t="shared" si="21"/>
        <v>Tóth Barnabás Ádám</v>
      </c>
      <c r="BA229" s="592"/>
    </row>
    <row r="230" spans="1:53" ht="12.75" customHeight="1">
      <c r="A230" s="972"/>
      <c r="C230" s="903" t="s">
        <v>552</v>
      </c>
      <c r="D230" s="906"/>
      <c r="E230" s="894"/>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t="str">
        <f t="shared" si="22"/>
        <v/>
      </c>
      <c r="AS230" s="247"/>
      <c r="AV230" s="641"/>
      <c r="AW230" s="642">
        <v>1.6400000000000001E-2</v>
      </c>
      <c r="AX230" s="354">
        <f t="shared" si="20"/>
        <v>0</v>
      </c>
      <c r="AY230" s="351" t="str">
        <f t="shared" ca="1" si="23"/>
        <v>HZSE LUDOVIKA 2</v>
      </c>
      <c r="AZ230" s="356" t="str">
        <f t="shared" si="21"/>
        <v>Jámbrik Norbert Béla</v>
      </c>
      <c r="BA230" s="592"/>
    </row>
    <row r="231" spans="1:53" ht="12.75" customHeight="1">
      <c r="A231" s="972"/>
      <c r="C231" s="903"/>
      <c r="D231" s="906"/>
      <c r="E231" s="894"/>
      <c r="F231" s="895"/>
      <c r="G231" s="895"/>
      <c r="H231" s="895"/>
      <c r="I231" s="895"/>
      <c r="J231" s="895"/>
      <c r="K231" s="895"/>
      <c r="L231" s="895"/>
      <c r="M231" s="895"/>
      <c r="N231" s="895"/>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t="str">
        <f t="shared" si="22"/>
        <v/>
      </c>
      <c r="AS231" s="247"/>
      <c r="AV231" s="641"/>
      <c r="AW231" s="642">
        <v>1.6500000000000001E-2</v>
      </c>
      <c r="AX231" s="354">
        <f t="shared" si="20"/>
        <v>0</v>
      </c>
      <c r="AY231" s="351" t="str">
        <f t="shared" ca="1" si="23"/>
        <v>HZSE LUDOVIKA 2</v>
      </c>
      <c r="AZ231" s="356">
        <f t="shared" si="21"/>
        <v>0</v>
      </c>
      <c r="BA231" s="592"/>
    </row>
    <row r="232" spans="1:53" ht="12.75" customHeight="1">
      <c r="A232" s="972"/>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2"/>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2"/>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2"/>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2"/>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2"/>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2"/>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2"/>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2"/>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2"/>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2"/>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2"/>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2"/>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2"/>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2"/>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2"/>
      <c r="AV247" s="641"/>
      <c r="AW247" s="642">
        <v>1.8100000000000002E-2</v>
      </c>
      <c r="AX247" s="592"/>
      <c r="AY247" s="592"/>
      <c r="BA247" s="592"/>
    </row>
    <row r="248" spans="1:54" ht="1.5" customHeight="1">
      <c r="A248" s="972"/>
      <c r="AV248" s="641"/>
      <c r="AW248" s="642">
        <v>1.8200000000000001E-2</v>
      </c>
    </row>
    <row r="249" spans="1:54" s="155" customFormat="1" ht="11.25" hidden="1" customHeight="1">
      <c r="A249" s="972"/>
      <c r="AS249" s="618"/>
      <c r="AU249" s="615"/>
      <c r="AV249" s="641"/>
      <c r="AW249" s="642">
        <v>1.83E-2</v>
      </c>
      <c r="AX249" s="593"/>
      <c r="AY249" s="593"/>
      <c r="AZ249" s="617"/>
      <c r="BA249" s="593"/>
      <c r="BB249" s="615"/>
    </row>
    <row r="250" spans="1:54" s="163" customFormat="1" ht="13.5" hidden="1" customHeight="1">
      <c r="A250" s="972"/>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2"/>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2"/>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2"/>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2"/>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2"/>
      <c r="D255" s="622"/>
      <c r="E255" s="689" t="b">
        <f ca="1">COUNTIF(OFFSET(ASZ!$AB$42,E253,-4,12,1),$C262)=1</f>
        <v>0</v>
      </c>
      <c r="F255" s="689" t="b">
        <f ca="1">COUNTIF(OFFSET(ASZ!$AB$42,F253,-4,12,1),$C262)=1</f>
        <v>0</v>
      </c>
      <c r="G255" s="689" t="b">
        <f ca="1">COUNTIF(OFFSET(ASZ!$AB$42,G253,-4,12,1),$C262)=1</f>
        <v>1</v>
      </c>
      <c r="H255" s="689" t="b">
        <f ca="1">COUNTIF(OFFSET(ASZ!$AB$42,H253,-4,12,1),$C262)=1</f>
        <v>1</v>
      </c>
      <c r="I255" s="689" t="b">
        <f ca="1">COUNTIF(OFFSET(ASZ!$AB$42,I253,-4,12,1),$C262)=1</f>
        <v>0</v>
      </c>
      <c r="J255" s="689" t="b">
        <f ca="1">COUNTIF(OFFSET(ASZ!$AB$42,J253,-4,12,1),$C262)=1</f>
        <v>1</v>
      </c>
      <c r="K255" s="689" t="b">
        <f ca="1">COUNTIF(OFFSET(ASZ!$AB$42,K253,-4,12,1),$C262)=1</f>
        <v>0</v>
      </c>
      <c r="L255" s="689" t="b">
        <f ca="1">COUNTIF(OFFSET(ASZ!$AB$42,L253,-4,12,1),$C262)=1</f>
        <v>1</v>
      </c>
      <c r="M255" s="689" t="b">
        <f ca="1">COUNTIF(OFFSET(ASZ!$AB$42,M253,-4,12,1),$C262)=1</f>
        <v>1</v>
      </c>
      <c r="N255" s="689" t="b">
        <f ca="1">COUNTIF(OFFSET(ASZ!$AB$42,N253,-4,12,1),$C262)=1</f>
        <v>0</v>
      </c>
      <c r="O255" s="689" t="b">
        <f ca="1">COUNTIF(OFFSET(ASZ!$AB$42,O253,-4,12,1),$C262)=1</f>
        <v>0</v>
      </c>
      <c r="P255" s="689" t="b">
        <f ca="1">COUNTIF(OFFSET(ASZ!$AB$42,P253,-4,12,1),$C262)=1</f>
        <v>1</v>
      </c>
      <c r="Q255" s="689" t="b">
        <f ca="1">COUNTIF(OFFSET(ASZ!$AB$42,Q253,-4,12,1),$C262)=1</f>
        <v>0</v>
      </c>
      <c r="R255" s="689" t="b">
        <f ca="1">COUNTIF(OFFSET(ASZ!$AB$42,R253,-4,12,1),$C262)=1</f>
        <v>1</v>
      </c>
      <c r="S255" s="689" t="b">
        <f ca="1">COUNTIF(OFFSET(ASZ!$AB$42,S253,-4,12,1),$C262)=1</f>
        <v>0</v>
      </c>
      <c r="T255" s="689" t="b">
        <f ca="1">COUNTIF(OFFSET(ASZ!$AB$42,T253,-4,12,1),$C262)=1</f>
        <v>0</v>
      </c>
      <c r="U255" s="689" t="b">
        <f ca="1">COUNTIF(OFFSET(ASZ!$AB$42,U253,-4,12,1),$C262)=1</f>
        <v>1</v>
      </c>
      <c r="V255" s="689" t="b">
        <f ca="1">COUNTIF(OFFSET(ASZ!$AB$42,V253,-4,12,1),$C262)=1</f>
        <v>1</v>
      </c>
      <c r="W255" s="689" t="b">
        <f ca="1">COUNTIF(OFFSET(ASZ!$AB$42,W253,-4,12,1),$C262)=1</f>
        <v>0</v>
      </c>
      <c r="X255" s="689" t="b">
        <f ca="1">COUNTIF(OFFSET(ASZ!$AB$42,X253,-4,12,1),$C262)=1</f>
        <v>1</v>
      </c>
      <c r="Y255" s="689" t="b">
        <f ca="1">COUNTIF(OFFSET(ASZ!$AB$42,Y253,-4,12,1),$C262)=1</f>
        <v>0</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2"/>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2"/>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2"/>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2"/>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2"/>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2"/>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2"/>
      <c r="C262" s="870" t="str">
        <f ca="1">UPPER(INDEX(teams.a,C251,1))</f>
        <v>MH BHD</v>
      </c>
      <c r="D262" s="683"/>
      <c r="E262" s="683">
        <f ca="1">IF(E254,"",VLOOKUP($C262,OFFSET(ASZ!$AB$42,E253,IF(E255,-4,-3),12,12),IF(E255,12,11),FALSE))</f>
        <v>45371</v>
      </c>
      <c r="F262" s="683">
        <f ca="1">IF(F254,"",VLOOKUP($C262,OFFSET(ASZ!$AB$42,F253,IF(F255,-4,-3),12,12),IF(F255,12,11),FALSE))</f>
        <v>45378</v>
      </c>
      <c r="G262" s="683">
        <f ca="1">IF(G254,"",VLOOKUP($C262,OFFSET(ASZ!$AB$42,G253,IF(G255,-4,-3),12,12),IF(G255,12,11),FALSE))</f>
        <v>45385</v>
      </c>
      <c r="H262" s="683">
        <f ca="1">IF(H254,"",VLOOKUP($C262,OFFSET(ASZ!$AB$42,H253,IF(H255,-4,-3),12,12),IF(H255,12,11),FALSE))</f>
        <v>45392</v>
      </c>
      <c r="I262" s="683">
        <f ca="1">IF(I254,"",VLOOKUP($C262,OFFSET(ASZ!$AB$42,I253,IF(I255,-4,-3),12,12),IF(I255,12,11),FALSE))</f>
        <v>45399</v>
      </c>
      <c r="J262" s="683">
        <f ca="1">IF(J254,"",VLOOKUP($C262,OFFSET(ASZ!$AB$42,J253,IF(J255,-4,-3),12,12),IF(J255,12,11),FALSE))</f>
        <v>45406</v>
      </c>
      <c r="K262" s="683">
        <f ca="1">IF(K254,"",VLOOKUP($C262,OFFSET(ASZ!$AB$42,K253,IF(K255,-4,-3),12,12),IF(K255,12,11),FALSE))</f>
        <v>45420</v>
      </c>
      <c r="L262" s="683">
        <f ca="1">IF(L254,"",VLOOKUP($C262,OFFSET(ASZ!$AB$42,L253,IF(L255,-4,-3),12,12),IF(L255,12,11),FALSE))</f>
        <v>45427</v>
      </c>
      <c r="M262" s="683">
        <f ca="1">IF(M254,"",VLOOKUP($C262,OFFSET(ASZ!$AB$42,M253,IF(M255,-4,-3),12,12),IF(M255,12,11),FALSE))</f>
        <v>45434</v>
      </c>
      <c r="N262" s="683">
        <f ca="1">IF(N254,"",VLOOKUP($C262,OFFSET(ASZ!$AB$42,N253,IF(N255,-4,-3),12,12),IF(N255,12,11),FALSE))</f>
        <v>45441</v>
      </c>
      <c r="O262" s="683">
        <f ca="1">IF(O254,"",VLOOKUP($C262,OFFSET(ASZ!$AB$42,O253,IF(O255,-4,-3),12,12),IF(O255,12,11),FALSE))</f>
        <v>45448</v>
      </c>
      <c r="P262" s="683">
        <f ca="1">IF(P254,"",VLOOKUP($C262,OFFSET(ASZ!$AB$42,P253,IF(P255,-4,-3),12,12),IF(P255,12,11),FALSE))</f>
        <v>45455</v>
      </c>
      <c r="Q262" s="683">
        <f ca="1">IF(Q254,"",VLOOKUP($C262,OFFSET(ASZ!$AB$42,Q253,IF(Q255,-4,-3),12,12),IF(Q255,12,11),FALSE))</f>
        <v>45462</v>
      </c>
      <c r="R262" s="683">
        <f ca="1">IF(R254,"",VLOOKUP($C262,OFFSET(ASZ!$AB$42,R253,IF(R255,-4,-3),12,12),IF(R255,12,11),FALSE))</f>
        <v>45539</v>
      </c>
      <c r="S262" s="683">
        <f ca="1">IF(S254,"",VLOOKUP($C262,OFFSET(ASZ!$AB$42,S253,IF(S255,-4,-3),12,12),IF(S255,12,11),FALSE))</f>
        <v>45546</v>
      </c>
      <c r="T262" s="683">
        <f ca="1">IF(T254,"",VLOOKUP($C262,OFFSET(ASZ!$AB$42,T253,IF(T255,-4,-3),12,12),IF(T255,12,11),FALSE))</f>
        <v>45553</v>
      </c>
      <c r="U262" s="683">
        <f ca="1">IF(U254,"",VLOOKUP($C262,OFFSET(ASZ!$AB$42,U253,IF(U255,-4,-3),12,12),IF(U255,12,11),FALSE))</f>
        <v>45560</v>
      </c>
      <c r="V262" s="683">
        <f ca="1">IF(V254,"",VLOOKUP($C262,OFFSET(ASZ!$AB$42,V253,IF(V255,-4,-3),12,12),IF(V255,12,11),FALSE))</f>
        <v>45567</v>
      </c>
      <c r="W262" s="683">
        <f ca="1">IF(W254,"",VLOOKUP($C262,OFFSET(ASZ!$AB$42,W253,IF(W255,-4,-3),12,12),IF(W255,12,11),FALSE))</f>
        <v>45574</v>
      </c>
      <c r="X262" s="683">
        <f ca="1">IF(X254,"",VLOOKUP($C262,OFFSET(ASZ!$AB$42,X253,IF(X255,-4,-3),12,12),IF(X255,12,11),FALSE))</f>
        <v>45581</v>
      </c>
      <c r="Y262" s="683">
        <f ca="1">IF(Y254,"",VLOOKUP($C262,OFFSET(ASZ!$AB$42,Y253,IF(Y255,-4,-3),12,12),IF(Y255,12,11),FALSE))</f>
        <v>45595</v>
      </c>
      <c r="Z262" s="683"/>
      <c r="AA262" s="683"/>
      <c r="AB262" s="683"/>
      <c r="AC262" s="683"/>
      <c r="AD262" s="683"/>
      <c r="AE262" s="683"/>
      <c r="AF262" s="683"/>
      <c r="AG262" s="683"/>
      <c r="AH262" s="683"/>
      <c r="AI262" s="683"/>
      <c r="AJ262" s="683"/>
      <c r="AK262" s="683"/>
      <c r="AL262" s="683"/>
      <c r="AM262" s="683"/>
      <c r="AN262" s="683"/>
      <c r="AO262" s="683"/>
      <c r="AP262" s="973" t="s">
        <v>429</v>
      </c>
      <c r="AV262" s="641"/>
      <c r="AW262" s="642">
        <v>1.9599999999999999E-2</v>
      </c>
    </row>
    <row r="263" spans="1:54" ht="12.75" customHeight="1">
      <c r="A263" s="972"/>
      <c r="C263" s="203"/>
      <c r="D263" s="203" t="s">
        <v>430</v>
      </c>
      <c r="E263" s="635">
        <f ca="1">IF(E254,"",VLOOKUP($C262,OFFSET(ASZ!$AB$42,E253,IF(E255,-4,-3),12,3),3,FALSE))</f>
        <v>3</v>
      </c>
      <c r="F263" s="635">
        <f ca="1">IF(F254,"",VLOOKUP($C262,OFFSET(ASZ!$AB$42,F253,IF(F255,-4,-3),12,3),3,FALSE))</f>
        <v>4</v>
      </c>
      <c r="G263" s="635" t="str">
        <f ca="1">IF(G254,"",VLOOKUP($C262,OFFSET(ASZ!$AB$42,G253,IF(G255,-4,-3),12,3),3,FALSE))</f>
        <v/>
      </c>
      <c r="H263" s="635" t="str">
        <f ca="1">IF(H254,"",VLOOKUP($C262,OFFSET(ASZ!$AB$42,H253,IF(H255,-4,-3),12,3),3,FALSE))</f>
        <v/>
      </c>
      <c r="I263" s="635" t="str">
        <f ca="1">IF(I254,"",VLOOKUP($C262,OFFSET(ASZ!$AB$42,I253,IF(I255,-4,-3),12,3),3,FALSE))</f>
        <v/>
      </c>
      <c r="J263" s="635" t="str">
        <f ca="1">IF(J254,"",VLOOKUP($C262,OFFSET(ASZ!$AB$42,J253,IF(J255,-4,-3),12,3),3,FALSE))</f>
        <v/>
      </c>
      <c r="K263" s="635" t="str">
        <f ca="1">IF(K254,"",VLOOKUP($C262,OFFSET(ASZ!$AB$42,K253,IF(K255,-4,-3),12,3),3,FALSE))</f>
        <v/>
      </c>
      <c r="L263" s="635" t="str">
        <f ca="1">IF(L254,"",VLOOKUP($C262,OFFSET(ASZ!$AB$42,L253,IF(L255,-4,-3),12,3),3,FALSE))</f>
        <v/>
      </c>
      <c r="M263" s="635" t="str">
        <f ca="1">IF(M254,"",VLOOKUP($C262,OFFSET(ASZ!$AB$42,M253,IF(M255,-4,-3),12,3),3,FALSE))</f>
        <v/>
      </c>
      <c r="N263" s="635" t="str">
        <f ca="1">IF(N254,"",VLOOKUP($C262,OFFSET(ASZ!$AB$42,N253,IF(N255,-4,-3),12,3),3,FALSE))</f>
        <v/>
      </c>
      <c r="O263" s="635" t="str">
        <f ca="1">IF(O254,"",VLOOKUP($C262,OFFSET(ASZ!$AB$42,O253,IF(O255,-4,-3),12,3),3,FALSE))</f>
        <v/>
      </c>
      <c r="P263" s="635" t="str">
        <f ca="1">IF(P254,"",VLOOKUP($C262,OFFSET(ASZ!$AB$42,P253,IF(P255,-4,-3),12,3),3,FALSE))</f>
        <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3"/>
      <c r="AQ263" s="888">
        <f ca="1">IF(SUM(D263:AO263)=0,"",SUM(D263:AO263))</f>
        <v>7</v>
      </c>
      <c r="AV263" s="641"/>
      <c r="AW263" s="642">
        <v>1.9699999999999999E-2</v>
      </c>
    </row>
    <row r="264" spans="1:54" ht="12.75" customHeight="1">
      <c r="A264" s="972"/>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3"/>
      <c r="AQ264" s="889" t="str">
        <f>IF(SUM(D264:AP264)=0,"",SUM(D264:AP264))</f>
        <v/>
      </c>
      <c r="AV264" s="641"/>
      <c r="AW264" s="642">
        <v>1.9800000000000002E-2</v>
      </c>
    </row>
    <row r="265" spans="1:54" ht="12.75" customHeight="1">
      <c r="A265" s="972"/>
      <c r="C265" s="678"/>
      <c r="D265" s="678" t="s">
        <v>432</v>
      </c>
      <c r="E265" s="682" t="str">
        <f t="shared" ref="E265:Y265" ca="1" si="25">IF(E263="","",IF(SUM(E267:E296)+E264=E263,"–",SUM(E267:E296)+E264-E263))</f>
        <v>–</v>
      </c>
      <c r="F265" s="682" t="str">
        <f t="shared" ca="1" si="25"/>
        <v>–</v>
      </c>
      <c r="G265" s="682" t="str">
        <f t="shared" ca="1" si="25"/>
        <v/>
      </c>
      <c r="H265" s="682" t="str">
        <f t="shared" ca="1" si="25"/>
        <v/>
      </c>
      <c r="I265" s="682" t="str">
        <f t="shared" ca="1" si="25"/>
        <v/>
      </c>
      <c r="J265" s="682" t="str">
        <f t="shared" ca="1" si="25"/>
        <v/>
      </c>
      <c r="K265" s="682" t="str">
        <f t="shared" ca="1" si="25"/>
        <v/>
      </c>
      <c r="L265" s="682" t="str">
        <f t="shared" ca="1" si="25"/>
        <v/>
      </c>
      <c r="M265" s="682" t="str">
        <f t="shared" ca="1" si="25"/>
        <v/>
      </c>
      <c r="N265" s="682" t="str">
        <f t="shared" ca="1" si="25"/>
        <v/>
      </c>
      <c r="O265" s="682" t="str">
        <f t="shared" ca="1" si="25"/>
        <v/>
      </c>
      <c r="P265" s="682" t="str">
        <f t="shared" ca="1" si="25"/>
        <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2"/>
      <c r="AV266" s="641"/>
      <c r="AW266" s="642">
        <v>0.02</v>
      </c>
    </row>
    <row r="267" spans="1:54" ht="12.75" customHeight="1">
      <c r="A267" s="972"/>
      <c r="C267" s="902"/>
      <c r="D267" s="905"/>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f t="shared" ref="AZ267:AZ296" si="27">C267</f>
        <v>0</v>
      </c>
      <c r="BA267" s="592"/>
    </row>
    <row r="268" spans="1:54" ht="12.75" customHeight="1">
      <c r="A268" s="972"/>
      <c r="C268" s="903"/>
      <c r="D268" s="906"/>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f t="shared" si="27"/>
        <v>0</v>
      </c>
      <c r="BA268" s="592"/>
    </row>
    <row r="269" spans="1:54" ht="12.75" customHeight="1">
      <c r="A269" s="972"/>
      <c r="C269" s="903"/>
      <c r="D269" s="906">
        <v>3</v>
      </c>
      <c r="E269" s="894"/>
      <c r="F269" s="895">
        <v>1</v>
      </c>
      <c r="G269" s="895"/>
      <c r="H269" s="895"/>
      <c r="I269" s="895"/>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1</v>
      </c>
      <c r="AS269" s="247"/>
      <c r="AV269" s="641"/>
      <c r="AW269" s="642">
        <v>2.0299999999999999E-2</v>
      </c>
      <c r="AX269" s="354">
        <f t="shared" si="26"/>
        <v>0</v>
      </c>
      <c r="AY269" s="351" t="str">
        <f t="shared" ca="1" si="29"/>
        <v>MH BHD</v>
      </c>
      <c r="AZ269" s="356">
        <f t="shared" si="27"/>
        <v>0</v>
      </c>
      <c r="BA269" s="592"/>
    </row>
    <row r="270" spans="1:54" ht="12.75" customHeight="1">
      <c r="A270" s="972"/>
      <c r="C270" s="903"/>
      <c r="D270" s="906"/>
      <c r="E270" s="894"/>
      <c r="F270" s="895"/>
      <c r="G270" s="895"/>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t="str">
        <f t="shared" si="28"/>
        <v/>
      </c>
      <c r="AS270" s="247"/>
      <c r="AV270" s="641"/>
      <c r="AW270" s="642">
        <v>2.0400000000000001E-2</v>
      </c>
      <c r="AX270" s="354">
        <f t="shared" si="26"/>
        <v>0</v>
      </c>
      <c r="AY270" s="351" t="str">
        <f t="shared" ca="1" si="29"/>
        <v>MH BHD</v>
      </c>
      <c r="AZ270" s="356">
        <f t="shared" si="27"/>
        <v>0</v>
      </c>
      <c r="BA270" s="592"/>
    </row>
    <row r="271" spans="1:54" ht="12.75" customHeight="1">
      <c r="A271" s="972"/>
      <c r="C271" s="903"/>
      <c r="D271" s="906">
        <v>5</v>
      </c>
      <c r="E271" s="894"/>
      <c r="F271" s="895">
        <v>2</v>
      </c>
      <c r="G271" s="895"/>
      <c r="H271" s="895"/>
      <c r="I271" s="895"/>
      <c r="J271" s="895"/>
      <c r="K271" s="895"/>
      <c r="L271" s="895"/>
      <c r="M271" s="895"/>
      <c r="N271" s="895"/>
      <c r="O271" s="895"/>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2</v>
      </c>
      <c r="AS271" s="247"/>
      <c r="AV271" s="641"/>
      <c r="AW271" s="642">
        <v>2.0500000000000001E-2</v>
      </c>
      <c r="AX271" s="354">
        <f t="shared" si="26"/>
        <v>0</v>
      </c>
      <c r="AY271" s="351" t="str">
        <f t="shared" ca="1" si="29"/>
        <v>MH BHD</v>
      </c>
      <c r="AZ271" s="356">
        <f t="shared" si="27"/>
        <v>0</v>
      </c>
      <c r="BA271" s="592"/>
    </row>
    <row r="272" spans="1:54" ht="12.75" customHeight="1">
      <c r="A272" s="972"/>
      <c r="C272" s="903"/>
      <c r="D272" s="906"/>
      <c r="E272" s="894"/>
      <c r="F272" s="895"/>
      <c r="G272" s="895"/>
      <c r="H272" s="895"/>
      <c r="I272" s="895"/>
      <c r="J272" s="895"/>
      <c r="K272" s="895"/>
      <c r="L272" s="895"/>
      <c r="M272" s="895"/>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t="str">
        <f t="shared" si="28"/>
        <v/>
      </c>
      <c r="AS272" s="247"/>
      <c r="AV272" s="641"/>
      <c r="AW272" s="642">
        <v>2.06E-2</v>
      </c>
      <c r="AX272" s="354">
        <f t="shared" si="26"/>
        <v>0</v>
      </c>
      <c r="AY272" s="351" t="str">
        <f t="shared" ca="1" si="29"/>
        <v>MH BHD</v>
      </c>
      <c r="AZ272" s="356">
        <f t="shared" si="27"/>
        <v>0</v>
      </c>
      <c r="BA272" s="592"/>
    </row>
    <row r="273" spans="1:53" ht="12.75" customHeight="1">
      <c r="A273" s="972"/>
      <c r="C273" s="903"/>
      <c r="D273" s="906"/>
      <c r="E273" s="894"/>
      <c r="F273" s="895"/>
      <c r="G273" s="895"/>
      <c r="H273" s="895"/>
      <c r="I273" s="895"/>
      <c r="J273" s="895"/>
      <c r="K273" s="895"/>
      <c r="L273" s="895"/>
      <c r="M273" s="895"/>
      <c r="N273" s="895"/>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t="str">
        <f t="shared" si="28"/>
        <v/>
      </c>
      <c r="AS273" s="247"/>
      <c r="AV273" s="641"/>
      <c r="AW273" s="642">
        <v>2.07E-2</v>
      </c>
      <c r="AX273" s="354">
        <f t="shared" si="26"/>
        <v>0</v>
      </c>
      <c r="AY273" s="351" t="str">
        <f t="shared" ca="1" si="29"/>
        <v>MH BHD</v>
      </c>
      <c r="AZ273" s="356">
        <f t="shared" si="27"/>
        <v>0</v>
      </c>
      <c r="BA273" s="592"/>
    </row>
    <row r="274" spans="1:53" ht="12.75" customHeight="1">
      <c r="A274" s="972"/>
      <c r="C274" s="903"/>
      <c r="D274" s="906"/>
      <c r="E274" s="894"/>
      <c r="F274" s="895"/>
      <c r="G274" s="895"/>
      <c r="H274" s="895"/>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t="str">
        <f t="shared" si="28"/>
        <v/>
      </c>
      <c r="AS274" s="247"/>
      <c r="AV274" s="641"/>
      <c r="AW274" s="642">
        <v>2.0799999999999999E-2</v>
      </c>
      <c r="AX274" s="354">
        <f t="shared" si="26"/>
        <v>0</v>
      </c>
      <c r="AY274" s="351" t="str">
        <f t="shared" ca="1" si="29"/>
        <v>MH BHD</v>
      </c>
      <c r="AZ274" s="356">
        <f t="shared" si="27"/>
        <v>0</v>
      </c>
      <c r="BA274" s="592"/>
    </row>
    <row r="275" spans="1:53" ht="12.75" customHeight="1">
      <c r="A275" s="972"/>
      <c r="C275" s="903"/>
      <c r="D275" s="906"/>
      <c r="E275" s="894"/>
      <c r="F275" s="895"/>
      <c r="G275" s="895"/>
      <c r="H275" s="895"/>
      <c r="I275" s="895"/>
      <c r="J275" s="895"/>
      <c r="K275" s="895"/>
      <c r="L275" s="895"/>
      <c r="M275" s="895"/>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t="str">
        <f t="shared" si="28"/>
        <v/>
      </c>
      <c r="AS275" s="247"/>
      <c r="AV275" s="641"/>
      <c r="AW275" s="642">
        <v>2.0899999999999998E-2</v>
      </c>
      <c r="AX275" s="354">
        <f t="shared" si="26"/>
        <v>0</v>
      </c>
      <c r="AY275" s="351" t="str">
        <f t="shared" ca="1" si="29"/>
        <v>MH BHD</v>
      </c>
      <c r="AZ275" s="356">
        <f t="shared" si="27"/>
        <v>0</v>
      </c>
      <c r="BA275" s="592"/>
    </row>
    <row r="276" spans="1:53" ht="12.75" customHeight="1">
      <c r="A276" s="972"/>
      <c r="C276" s="903"/>
      <c r="D276" s="906">
        <v>10</v>
      </c>
      <c r="E276" s="894">
        <v>1</v>
      </c>
      <c r="F276" s="895"/>
      <c r="G276" s="895"/>
      <c r="H276" s="895"/>
      <c r="I276" s="895"/>
      <c r="J276" s="895"/>
      <c r="K276" s="895"/>
      <c r="L276" s="895"/>
      <c r="M276" s="895"/>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1</v>
      </c>
      <c r="AS276" s="247"/>
      <c r="AV276" s="641"/>
      <c r="AW276" s="642">
        <v>2.1000000000000001E-2</v>
      </c>
      <c r="AX276" s="354">
        <f t="shared" si="26"/>
        <v>0</v>
      </c>
      <c r="AY276" s="351" t="str">
        <f t="shared" ca="1" si="29"/>
        <v>MH BHD</v>
      </c>
      <c r="AZ276" s="356">
        <f t="shared" si="27"/>
        <v>0</v>
      </c>
      <c r="BA276" s="592"/>
    </row>
    <row r="277" spans="1:53" ht="12.75" customHeight="1">
      <c r="A277" s="972"/>
      <c r="C277" s="903"/>
      <c r="D277" s="906"/>
      <c r="E277" s="894"/>
      <c r="F277" s="895"/>
      <c r="G277" s="895"/>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t="str">
        <f t="shared" si="28"/>
        <v/>
      </c>
      <c r="AS277" s="247"/>
      <c r="AV277" s="641"/>
      <c r="AW277" s="642">
        <v>2.1100000000000001E-2</v>
      </c>
      <c r="AX277" s="354">
        <f t="shared" si="26"/>
        <v>0</v>
      </c>
      <c r="AY277" s="351" t="str">
        <f t="shared" ca="1" si="29"/>
        <v>MH BHD</v>
      </c>
      <c r="AZ277" s="356">
        <f t="shared" si="27"/>
        <v>0</v>
      </c>
      <c r="BA277" s="592"/>
    </row>
    <row r="278" spans="1:53" ht="12.75" customHeight="1">
      <c r="A278" s="972"/>
      <c r="C278" s="903"/>
      <c r="D278" s="906"/>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f t="shared" si="27"/>
        <v>0</v>
      </c>
      <c r="BA278" s="592"/>
    </row>
    <row r="279" spans="1:53" ht="12.75" customHeight="1">
      <c r="A279" s="972"/>
      <c r="C279" s="903"/>
      <c r="D279" s="906">
        <v>13</v>
      </c>
      <c r="E279" s="894"/>
      <c r="F279" s="895">
        <v>1</v>
      </c>
      <c r="G279" s="895"/>
      <c r="H279" s="895"/>
      <c r="I279" s="895"/>
      <c r="J279" s="895"/>
      <c r="K279" s="895"/>
      <c r="L279" s="895"/>
      <c r="M279" s="895"/>
      <c r="N279" s="895"/>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f t="shared" si="28"/>
        <v>1</v>
      </c>
      <c r="AS279" s="247"/>
      <c r="AV279" s="641"/>
      <c r="AW279" s="642">
        <v>2.1299999999999999E-2</v>
      </c>
      <c r="AX279" s="354">
        <f t="shared" si="26"/>
        <v>0</v>
      </c>
      <c r="AY279" s="351" t="str">
        <f t="shared" ca="1" si="29"/>
        <v>MH BHD</v>
      </c>
      <c r="AZ279" s="356">
        <f t="shared" si="27"/>
        <v>0</v>
      </c>
      <c r="BA279" s="592"/>
    </row>
    <row r="280" spans="1:53" ht="12.75" customHeight="1">
      <c r="A280" s="972"/>
      <c r="C280" s="903"/>
      <c r="D280" s="906">
        <v>18</v>
      </c>
      <c r="E280" s="894">
        <v>2</v>
      </c>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f t="shared" si="28"/>
        <v>2</v>
      </c>
      <c r="AS280" s="247"/>
      <c r="AV280" s="641"/>
      <c r="AW280" s="642">
        <v>2.1399999999999999E-2</v>
      </c>
      <c r="AX280" s="354">
        <f t="shared" si="26"/>
        <v>0</v>
      </c>
      <c r="AY280" s="351" t="str">
        <f t="shared" ca="1" si="29"/>
        <v>MH BHD</v>
      </c>
      <c r="AZ280" s="356">
        <f t="shared" si="27"/>
        <v>0</v>
      </c>
      <c r="BA280" s="592"/>
    </row>
    <row r="281" spans="1:53" ht="12.75" customHeight="1">
      <c r="A281" s="972"/>
      <c r="C281" s="903"/>
      <c r="D281" s="906"/>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f t="shared" si="27"/>
        <v>0</v>
      </c>
      <c r="BA281" s="592"/>
    </row>
    <row r="282" spans="1:53" ht="12.75" customHeight="1">
      <c r="A282" s="972"/>
      <c r="C282" s="903"/>
      <c r="D282" s="906"/>
      <c r="E282" s="894"/>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t="str">
        <f t="shared" si="28"/>
        <v/>
      </c>
      <c r="AS282" s="247"/>
      <c r="AV282" s="641"/>
      <c r="AW282" s="642">
        <v>2.1600000000000001E-2</v>
      </c>
      <c r="AX282" s="354">
        <f t="shared" si="26"/>
        <v>0</v>
      </c>
      <c r="AY282" s="351" t="str">
        <f t="shared" ca="1" si="29"/>
        <v>MH BHD</v>
      </c>
      <c r="AZ282" s="356">
        <f t="shared" si="27"/>
        <v>0</v>
      </c>
      <c r="BA282" s="592"/>
    </row>
    <row r="283" spans="1:53" ht="12.75" customHeight="1">
      <c r="A283" s="972"/>
      <c r="C283" s="903"/>
      <c r="D283" s="906"/>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f t="shared" si="27"/>
        <v>0</v>
      </c>
      <c r="BA283" s="592"/>
    </row>
    <row r="284" spans="1:53" ht="12.75" customHeight="1">
      <c r="A284" s="972"/>
      <c r="C284" s="903"/>
      <c r="D284" s="906"/>
      <c r="E284" s="894"/>
      <c r="F284" s="895"/>
      <c r="G284" s="895"/>
      <c r="H284" s="895"/>
      <c r="I284" s="895"/>
      <c r="J284" s="895"/>
      <c r="K284" s="895"/>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t="str">
        <f t="shared" si="28"/>
        <v/>
      </c>
      <c r="AS284" s="247"/>
      <c r="AV284" s="641"/>
      <c r="AW284" s="642">
        <v>2.18E-2</v>
      </c>
      <c r="AX284" s="354">
        <f t="shared" si="26"/>
        <v>0</v>
      </c>
      <c r="AY284" s="351" t="str">
        <f t="shared" ca="1" si="29"/>
        <v>MH BHD</v>
      </c>
      <c r="AZ284" s="356">
        <f t="shared" si="27"/>
        <v>0</v>
      </c>
      <c r="BA284" s="592"/>
    </row>
    <row r="285" spans="1:53" ht="12.75" customHeight="1">
      <c r="A285" s="972"/>
      <c r="C285" s="903"/>
      <c r="D285" s="906"/>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f t="shared" si="27"/>
        <v>0</v>
      </c>
      <c r="BA285" s="592"/>
    </row>
    <row r="286" spans="1:53" ht="11.25" hidden="1" customHeight="1">
      <c r="A286" s="972"/>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2"/>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2"/>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2"/>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2"/>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2"/>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2"/>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2"/>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2"/>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2"/>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2"/>
      <c r="C296" s="904"/>
      <c r="D296" s="907"/>
      <c r="E296" s="898"/>
      <c r="F296" s="899"/>
      <c r="G296" s="899"/>
      <c r="H296" s="899"/>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t="str">
        <f t="shared" si="28"/>
        <v/>
      </c>
      <c r="AS296" s="247"/>
      <c r="AV296" s="641"/>
      <c r="AW296" s="642">
        <v>2.3E-2</v>
      </c>
      <c r="AX296" s="354">
        <f t="shared" si="26"/>
        <v>0</v>
      </c>
      <c r="AY296" s="351" t="str">
        <f t="shared" ca="1" si="29"/>
        <v>MH BHD</v>
      </c>
      <c r="AZ296" s="356">
        <f t="shared" si="27"/>
        <v>0</v>
      </c>
      <c r="BA296" s="592"/>
    </row>
    <row r="297" spans="1:54" ht="13.5" customHeight="1">
      <c r="A297" s="972"/>
      <c r="AV297" s="641"/>
      <c r="AW297" s="642">
        <v>2.3099999999999999E-2</v>
      </c>
      <c r="AX297" s="592"/>
      <c r="AY297" s="592"/>
      <c r="BA297" s="592"/>
    </row>
    <row r="298" spans="1:54" ht="1.5" customHeight="1">
      <c r="A298" s="972"/>
      <c r="AV298" s="641"/>
      <c r="AW298" s="642">
        <v>2.3199999999999998E-2</v>
      </c>
    </row>
    <row r="299" spans="1:54" s="155" customFormat="1" ht="11.25" hidden="1" customHeight="1">
      <c r="A299" s="972"/>
      <c r="AS299" s="618"/>
      <c r="AU299" s="615"/>
      <c r="AV299" s="641"/>
      <c r="AW299" s="642">
        <v>2.3300000000000001E-2</v>
      </c>
      <c r="AX299" s="593"/>
      <c r="AY299" s="593"/>
      <c r="AZ299" s="617"/>
      <c r="BA299" s="593"/>
      <c r="BB299" s="615"/>
    </row>
    <row r="300" spans="1:54" s="163" customFormat="1" ht="13.5" hidden="1" customHeight="1">
      <c r="A300" s="972"/>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2"/>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2"/>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2"/>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2"/>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2"/>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1</v>
      </c>
      <c r="J305" s="689" t="b">
        <f ca="1">COUNTIF(OFFSET(ASZ!$AB$42,J303,-4,12,1),$C312)=1</f>
        <v>0</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0</v>
      </c>
      <c r="Q305" s="689" t="b">
        <f ca="1">COUNTIF(OFFSET(ASZ!$AB$42,Q303,-4,12,1),$C312)=1</f>
        <v>1</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1</v>
      </c>
      <c r="X305" s="689" t="b">
        <f ca="1">COUNTIF(OFFSET(ASZ!$AB$42,X303,-4,12,1),$C312)=1</f>
        <v>0</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2"/>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2"/>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2"/>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2"/>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2"/>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2"/>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2"/>
      <c r="C312" s="870" t="str">
        <f ca="1">UPPER(INDEX(teams.a,C301,1))</f>
        <v>TURBO</v>
      </c>
      <c r="D312" s="683"/>
      <c r="E312" s="683">
        <f ca="1">IF(E304,"",VLOOKUP($C312,OFFSET(ASZ!$AB$42,E303,IF(E305,-4,-3),12,12),IF(E305,12,11),FALSE))</f>
        <v>45371</v>
      </c>
      <c r="F312" s="683">
        <f ca="1">IF(F304,"",VLOOKUP($C312,OFFSET(ASZ!$AB$42,F303,IF(F305,-4,-3),12,12),IF(F305,12,11),FALSE))</f>
        <v>45378</v>
      </c>
      <c r="G312" s="683">
        <f ca="1">IF(G304,"",VLOOKUP($C312,OFFSET(ASZ!$AB$42,G303,IF(G305,-4,-3),12,12),IF(G305,12,11),FALSE))</f>
        <v>45385</v>
      </c>
      <c r="H312" s="683">
        <f ca="1">IF(H304,"",VLOOKUP($C312,OFFSET(ASZ!$AB$42,H303,IF(H305,-4,-3),12,12),IF(H305,12,11),FALSE))</f>
        <v>45392</v>
      </c>
      <c r="I312" s="683">
        <f ca="1">IF(I304,"",VLOOKUP($C312,OFFSET(ASZ!$AB$42,I303,IF(I305,-4,-3),12,12),IF(I305,12,11),FALSE))</f>
        <v>45399</v>
      </c>
      <c r="J312" s="683">
        <f ca="1">IF(J304,"",VLOOKUP($C312,OFFSET(ASZ!$AB$42,J303,IF(J305,-4,-3),12,12),IF(J305,12,11),FALSE))</f>
        <v>45406</v>
      </c>
      <c r="K312" s="683">
        <f ca="1">IF(K304,"",VLOOKUP($C312,OFFSET(ASZ!$AB$42,K303,IF(K305,-4,-3),12,12),IF(K305,12,11),FALSE))</f>
        <v>45420</v>
      </c>
      <c r="L312" s="683">
        <f ca="1">IF(L304,"",VLOOKUP($C312,OFFSET(ASZ!$AB$42,L303,IF(L305,-4,-3),12,12),IF(L305,12,11),FALSE))</f>
        <v>45427</v>
      </c>
      <c r="M312" s="683">
        <f ca="1">IF(M304,"",VLOOKUP($C312,OFFSET(ASZ!$AB$42,M303,IF(M305,-4,-3),12,12),IF(M305,12,11),FALSE))</f>
        <v>45434</v>
      </c>
      <c r="N312" s="683">
        <f ca="1">IF(N304,"",VLOOKUP($C312,OFFSET(ASZ!$AB$42,N303,IF(N305,-4,-3),12,12),IF(N305,12,11),FALSE))</f>
        <v>45441</v>
      </c>
      <c r="O312" s="683">
        <f ca="1">IF(O304,"",VLOOKUP($C312,OFFSET(ASZ!$AB$42,O303,IF(O305,-4,-3),12,12),IF(O305,12,11),FALSE))</f>
        <v>45448</v>
      </c>
      <c r="P312" s="683">
        <f ca="1">IF(P304,"",VLOOKUP($C312,OFFSET(ASZ!$AB$42,P303,IF(P305,-4,-3),12,12),IF(P305,12,11),FALSE))</f>
        <v>45455</v>
      </c>
      <c r="Q312" s="683">
        <f ca="1">IF(Q304,"",VLOOKUP($C312,OFFSET(ASZ!$AB$42,Q303,IF(Q305,-4,-3),12,12),IF(Q305,12,11),FALSE))</f>
        <v>45462</v>
      </c>
      <c r="R312" s="683">
        <f ca="1">IF(R304,"",VLOOKUP($C312,OFFSET(ASZ!$AB$42,R303,IF(R305,-4,-3),12,12),IF(R305,12,11),FALSE))</f>
        <v>45539</v>
      </c>
      <c r="S312" s="683">
        <f ca="1">IF(S304,"",VLOOKUP($C312,OFFSET(ASZ!$AB$42,S303,IF(S305,-4,-3),12,12),IF(S305,12,11),FALSE))</f>
        <v>45546</v>
      </c>
      <c r="T312" s="683">
        <f ca="1">IF(T304,"",VLOOKUP($C312,OFFSET(ASZ!$AB$42,T303,IF(T305,-4,-3),12,12),IF(T305,12,11),FALSE))</f>
        <v>45553</v>
      </c>
      <c r="U312" s="683">
        <f ca="1">IF(U304,"",VLOOKUP($C312,OFFSET(ASZ!$AB$42,U303,IF(U305,-4,-3),12,12),IF(U305,12,11),FALSE))</f>
        <v>45560</v>
      </c>
      <c r="V312" s="683">
        <f ca="1">IF(V304,"",VLOOKUP($C312,OFFSET(ASZ!$AB$42,V303,IF(V305,-4,-3),12,12),IF(V305,12,11),FALSE))</f>
        <v>45567</v>
      </c>
      <c r="W312" s="683">
        <f ca="1">IF(W304,"",VLOOKUP($C312,OFFSET(ASZ!$AB$42,W303,IF(W305,-4,-3),12,12),IF(W305,12,11),FALSE))</f>
        <v>45574</v>
      </c>
      <c r="X312" s="683">
        <f ca="1">IF(X304,"",VLOOKUP($C312,OFFSET(ASZ!$AB$42,X303,IF(X305,-4,-3),12,12),IF(X305,12,11),FALSE))</f>
        <v>45581</v>
      </c>
      <c r="Y312" s="683">
        <f ca="1">IF(Y304,"",VLOOKUP($C312,OFFSET(ASZ!$AB$42,Y303,IF(Y305,-4,-3),12,12),IF(Y305,12,11),FALSE))</f>
        <v>45595</v>
      </c>
      <c r="Z312" s="683"/>
      <c r="AA312" s="683"/>
      <c r="AB312" s="683"/>
      <c r="AC312" s="683"/>
      <c r="AD312" s="683"/>
      <c r="AE312" s="683"/>
      <c r="AF312" s="683"/>
      <c r="AG312" s="683"/>
      <c r="AH312" s="683"/>
      <c r="AI312" s="683"/>
      <c r="AJ312" s="683"/>
      <c r="AK312" s="683"/>
      <c r="AL312" s="683"/>
      <c r="AM312" s="683"/>
      <c r="AN312" s="683"/>
      <c r="AO312" s="683"/>
      <c r="AP312" s="973" t="s">
        <v>429</v>
      </c>
      <c r="AV312" s="641"/>
      <c r="AW312" s="642">
        <v>2.46E-2</v>
      </c>
    </row>
    <row r="313" spans="1:54" ht="12.75" customHeight="1">
      <c r="A313" s="972"/>
      <c r="C313" s="203"/>
      <c r="D313" s="203" t="s">
        <v>430</v>
      </c>
      <c r="E313" s="635">
        <f ca="1">IF(E304,"",VLOOKUP($C312,OFFSET(ASZ!$AB$42,E303,IF(E305,-4,-3),12,3),3,FALSE))</f>
        <v>2</v>
      </c>
      <c r="F313" s="635">
        <f ca="1">IF(F304,"",VLOOKUP($C312,OFFSET(ASZ!$AB$42,F303,IF(F305,-4,-3),12,3),3,FALSE))</f>
        <v>0</v>
      </c>
      <c r="G313" s="635" t="str">
        <f ca="1">IF(G304,"",VLOOKUP($C312,OFFSET(ASZ!$AB$42,G303,IF(G305,-4,-3),12,3),3,FALSE))</f>
        <v/>
      </c>
      <c r="H313" s="635" t="str">
        <f ca="1">IF(H304,"",VLOOKUP($C312,OFFSET(ASZ!$AB$42,H303,IF(H305,-4,-3),12,3),3,FALSE))</f>
        <v/>
      </c>
      <c r="I313" s="635" t="str">
        <f ca="1">IF(I304,"",VLOOKUP($C312,OFFSET(ASZ!$AB$42,I303,IF(I305,-4,-3),12,3),3,FALSE))</f>
        <v/>
      </c>
      <c r="J313" s="635" t="str">
        <f ca="1">IF(J304,"",VLOOKUP($C312,OFFSET(ASZ!$AB$42,J303,IF(J305,-4,-3),12,3),3,FALSE))</f>
        <v/>
      </c>
      <c r="K313" s="635" t="str">
        <f ca="1">IF(K304,"",VLOOKUP($C312,OFFSET(ASZ!$AB$42,K303,IF(K305,-4,-3),12,3),3,FALSE))</f>
        <v/>
      </c>
      <c r="L313" s="635" t="str">
        <f ca="1">IF(L304,"",VLOOKUP($C312,OFFSET(ASZ!$AB$42,L303,IF(L305,-4,-3),12,3),3,FALSE))</f>
        <v/>
      </c>
      <c r="M313" s="635" t="str">
        <f ca="1">IF(M304,"",VLOOKUP($C312,OFFSET(ASZ!$AB$42,M303,IF(M305,-4,-3),12,3),3,FALSE))</f>
        <v/>
      </c>
      <c r="N313" s="635" t="str">
        <f ca="1">IF(N304,"",VLOOKUP($C312,OFFSET(ASZ!$AB$42,N303,IF(N305,-4,-3),12,3),3,FALSE))</f>
        <v/>
      </c>
      <c r="O313" s="635" t="str">
        <f ca="1">IF(O304,"",VLOOKUP($C312,OFFSET(ASZ!$AB$42,O303,IF(O305,-4,-3),12,3),3,FALSE))</f>
        <v/>
      </c>
      <c r="P313" s="635" t="str">
        <f ca="1">IF(P304,"",VLOOKUP($C312,OFFSET(ASZ!$AB$42,P303,IF(P305,-4,-3),12,3),3,FALSE))</f>
        <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3"/>
      <c r="AQ313" s="888">
        <f ca="1">IF(SUM(D313:AO313)=0,"",SUM(D313:AO313))</f>
        <v>2</v>
      </c>
      <c r="AV313" s="641"/>
      <c r="AW313" s="642">
        <v>2.47E-2</v>
      </c>
    </row>
    <row r="314" spans="1:54" ht="12.75" customHeight="1">
      <c r="A314" s="972"/>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3"/>
      <c r="AQ314" s="889" t="str">
        <f>IF(SUM(D314:AP314)=0,"",SUM(D314:AP314))</f>
        <v/>
      </c>
      <c r="AV314" s="641"/>
      <c r="AW314" s="642">
        <v>2.4799999999999999E-2</v>
      </c>
    </row>
    <row r="315" spans="1:54" ht="12.75" customHeight="1">
      <c r="A315" s="972"/>
      <c r="C315" s="678"/>
      <c r="D315" s="678" t="s">
        <v>432</v>
      </c>
      <c r="E315" s="682" t="str">
        <f t="shared" ref="E315:Y315" ca="1" si="31">IF(E313="","",IF(SUM(E317:E346)+E314=E313,"–",SUM(E317:E346)+E314-E313))</f>
        <v>–</v>
      </c>
      <c r="F315" s="682" t="str">
        <f t="shared" ca="1" si="31"/>
        <v>–</v>
      </c>
      <c r="G315" s="682" t="str">
        <f t="shared" ca="1" si="31"/>
        <v/>
      </c>
      <c r="H315" s="682" t="str">
        <f t="shared" ca="1" si="31"/>
        <v/>
      </c>
      <c r="I315" s="682" t="str">
        <f t="shared" ca="1" si="31"/>
        <v/>
      </c>
      <c r="J315" s="682" t="str">
        <f t="shared" ca="1" si="31"/>
        <v/>
      </c>
      <c r="K315" s="682" t="str">
        <f t="shared" ca="1" si="31"/>
        <v/>
      </c>
      <c r="L315" s="682" t="str">
        <f t="shared" ca="1" si="31"/>
        <v/>
      </c>
      <c r="M315" s="682" t="str">
        <f t="shared" ca="1" si="31"/>
        <v/>
      </c>
      <c r="N315" s="682" t="str">
        <f t="shared" ca="1" si="31"/>
        <v/>
      </c>
      <c r="O315" s="682" t="str">
        <f t="shared" ca="1" si="31"/>
        <v/>
      </c>
      <c r="P315" s="682" t="str">
        <f t="shared" ca="1" si="31"/>
        <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2"/>
      <c r="AV316" s="641"/>
      <c r="AW316" s="642">
        <v>2.5000000000000001E-2</v>
      </c>
    </row>
    <row r="317" spans="1:54" ht="12.75" customHeight="1">
      <c r="A317" s="972"/>
      <c r="C317" s="902" t="s">
        <v>555</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Kovács Attila</v>
      </c>
      <c r="BA317" s="592"/>
    </row>
    <row r="318" spans="1:54" ht="12.75" customHeight="1">
      <c r="A318" s="972"/>
      <c r="C318" s="903" t="s">
        <v>556</v>
      </c>
      <c r="D318" s="906">
        <v>2</v>
      </c>
      <c r="E318" s="894"/>
      <c r="F318" s="895"/>
      <c r="G318" s="895"/>
      <c r="H318" s="895"/>
      <c r="I318" s="895"/>
      <c r="J318" s="895"/>
      <c r="K318" s="895"/>
      <c r="L318" s="895"/>
      <c r="M318" s="895"/>
      <c r="N318" s="895"/>
      <c r="O318" s="895"/>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t="str">
        <f t="shared" ref="AQ318:AQ346" si="34">IF(SUM(E318:AP318)=0,"",SUM(E318:AP318))</f>
        <v/>
      </c>
      <c r="AS318" s="247"/>
      <c r="AV318" s="641"/>
      <c r="AW318" s="642">
        <v>2.52E-2</v>
      </c>
      <c r="AX318" s="354">
        <f t="shared" si="32"/>
        <v>0</v>
      </c>
      <c r="AY318" s="351" t="str">
        <f t="shared" ref="AY318:AY346" ca="1" si="35">AY317</f>
        <v>TURBO</v>
      </c>
      <c r="AZ318" s="356" t="str">
        <f t="shared" si="33"/>
        <v>Cserni Ádám</v>
      </c>
      <c r="BA318" s="592"/>
    </row>
    <row r="319" spans="1:54" ht="12.75" customHeight="1">
      <c r="A319" s="972"/>
      <c r="C319" s="903" t="s">
        <v>471</v>
      </c>
      <c r="D319" s="906">
        <v>3</v>
      </c>
      <c r="E319" s="894">
        <v>1</v>
      </c>
      <c r="F319" s="895"/>
      <c r="G319" s="895"/>
      <c r="H319" s="895"/>
      <c r="I319" s="895"/>
      <c r="J319" s="895"/>
      <c r="K319" s="895"/>
      <c r="L319" s="895"/>
      <c r="M319" s="895"/>
      <c r="N319" s="895"/>
      <c r="O319" s="895"/>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1</v>
      </c>
      <c r="AS319" s="247"/>
      <c r="AV319" s="641"/>
      <c r="AW319" s="642">
        <v>2.53E-2</v>
      </c>
      <c r="AX319" s="354">
        <f t="shared" si="32"/>
        <v>1.0253000000000001</v>
      </c>
      <c r="AY319" s="351" t="str">
        <f t="shared" ca="1" si="35"/>
        <v>TURBO</v>
      </c>
      <c r="AZ319" s="356" t="str">
        <f t="shared" si="33"/>
        <v>Lehner Adrián</v>
      </c>
      <c r="BA319" s="592"/>
    </row>
    <row r="320" spans="1:54" ht="12.75" customHeight="1">
      <c r="A320" s="972"/>
      <c r="C320" s="903" t="s">
        <v>557</v>
      </c>
      <c r="D320" s="906">
        <v>4</v>
      </c>
      <c r="E320" s="894"/>
      <c r="F320" s="895"/>
      <c r="G320" s="895"/>
      <c r="H320" s="895"/>
      <c r="I320" s="895"/>
      <c r="J320" s="895"/>
      <c r="K320" s="895"/>
      <c r="L320" s="895"/>
      <c r="M320" s="895"/>
      <c r="N320" s="895"/>
      <c r="O320" s="895"/>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t="str">
        <f t="shared" si="34"/>
        <v/>
      </c>
      <c r="AS320" s="247"/>
      <c r="AV320" s="641"/>
      <c r="AW320" s="642">
        <v>2.5399999999999999E-2</v>
      </c>
      <c r="AX320" s="354">
        <f t="shared" si="32"/>
        <v>0</v>
      </c>
      <c r="AY320" s="351" t="str">
        <f t="shared" ca="1" si="35"/>
        <v>TURBO</v>
      </c>
      <c r="AZ320" s="356" t="str">
        <f t="shared" si="33"/>
        <v>Békési Roland</v>
      </c>
      <c r="BA320" s="592"/>
    </row>
    <row r="321" spans="1:53" ht="12.75" customHeight="1">
      <c r="A321" s="972"/>
      <c r="C321" s="903" t="s">
        <v>558</v>
      </c>
      <c r="D321" s="906">
        <v>5</v>
      </c>
      <c r="E321" s="894">
        <v>1</v>
      </c>
      <c r="F321" s="895"/>
      <c r="G321" s="895"/>
      <c r="H321" s="895"/>
      <c r="I321" s="895"/>
      <c r="J321" s="895"/>
      <c r="K321" s="895"/>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Orosz Balázs</v>
      </c>
      <c r="BA321" s="592"/>
    </row>
    <row r="322" spans="1:53" ht="12.75" customHeight="1">
      <c r="A322" s="972"/>
      <c r="C322" s="903" t="s">
        <v>459</v>
      </c>
      <c r="D322" s="906">
        <v>6</v>
      </c>
      <c r="E322" s="894"/>
      <c r="F322" s="895"/>
      <c r="G322" s="895"/>
      <c r="H322" s="895"/>
      <c r="I322" s="895"/>
      <c r="J322" s="895"/>
      <c r="K322" s="895"/>
      <c r="L322" s="895"/>
      <c r="M322" s="895"/>
      <c r="N322" s="895"/>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t="str">
        <f t="shared" si="34"/>
        <v/>
      </c>
      <c r="AS322" s="247"/>
      <c r="AV322" s="641"/>
      <c r="AW322" s="642">
        <v>2.5600000000000001E-2</v>
      </c>
      <c r="AX322" s="354">
        <f t="shared" si="32"/>
        <v>0</v>
      </c>
      <c r="AY322" s="351" t="str">
        <f t="shared" ca="1" si="35"/>
        <v>TURBO</v>
      </c>
      <c r="AZ322" s="356" t="str">
        <f t="shared" si="33"/>
        <v>Rákosi Gábor</v>
      </c>
      <c r="BA322" s="592"/>
    </row>
    <row r="323" spans="1:53" ht="12.75" customHeight="1">
      <c r="A323" s="972"/>
      <c r="C323" s="903" t="s">
        <v>559</v>
      </c>
      <c r="D323" s="906">
        <v>7</v>
      </c>
      <c r="E323" s="894"/>
      <c r="F323" s="895"/>
      <c r="G323" s="895"/>
      <c r="H323" s="895"/>
      <c r="I323" s="895"/>
      <c r="J323" s="895"/>
      <c r="K323" s="895"/>
      <c r="L323" s="895"/>
      <c r="M323" s="895"/>
      <c r="N323" s="895"/>
      <c r="O323" s="895"/>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t="str">
        <f t="shared" si="34"/>
        <v/>
      </c>
      <c r="AS323" s="247"/>
      <c r="AV323" s="641"/>
      <c r="AW323" s="642">
        <v>2.5700000000000001E-2</v>
      </c>
      <c r="AX323" s="354">
        <f t="shared" si="32"/>
        <v>0</v>
      </c>
      <c r="AY323" s="351" t="str">
        <f t="shared" ca="1" si="35"/>
        <v>TURBO</v>
      </c>
      <c r="AZ323" s="356" t="str">
        <f t="shared" si="33"/>
        <v>Rákosi Márk</v>
      </c>
      <c r="BA323" s="592"/>
    </row>
    <row r="324" spans="1:53" ht="12.75" customHeight="1">
      <c r="A324" s="972"/>
      <c r="C324" s="903" t="s">
        <v>466</v>
      </c>
      <c r="D324" s="906">
        <v>8</v>
      </c>
      <c r="E324" s="894"/>
      <c r="F324" s="895"/>
      <c r="G324" s="895"/>
      <c r="H324" s="895"/>
      <c r="I324" s="895"/>
      <c r="J324" s="895"/>
      <c r="K324" s="895"/>
      <c r="L324" s="895"/>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t="str">
        <f t="shared" si="34"/>
        <v/>
      </c>
      <c r="AS324" s="247"/>
      <c r="AV324" s="641"/>
      <c r="AW324" s="642">
        <v>2.58E-2</v>
      </c>
      <c r="AX324" s="354">
        <f t="shared" si="32"/>
        <v>0</v>
      </c>
      <c r="AY324" s="351" t="str">
        <f t="shared" ca="1" si="35"/>
        <v>TURBO</v>
      </c>
      <c r="AZ324" s="356" t="str">
        <f t="shared" si="33"/>
        <v>Kaszás György</v>
      </c>
      <c r="BA324" s="592"/>
    </row>
    <row r="325" spans="1:53" ht="12.75" customHeight="1">
      <c r="A325" s="972"/>
      <c r="C325" s="903" t="s">
        <v>560</v>
      </c>
      <c r="D325" s="906">
        <v>9</v>
      </c>
      <c r="E325" s="894"/>
      <c r="F325" s="895"/>
      <c r="G325" s="895"/>
      <c r="H325" s="895"/>
      <c r="I325" s="895"/>
      <c r="J325" s="895"/>
      <c r="K325" s="895"/>
      <c r="L325" s="895"/>
      <c r="M325" s="895"/>
      <c r="N325" s="895"/>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t="str">
        <f t="shared" si="34"/>
        <v/>
      </c>
      <c r="AS325" s="247"/>
      <c r="AV325" s="641"/>
      <c r="AW325" s="642">
        <v>2.5899999999999999E-2</v>
      </c>
      <c r="AX325" s="354">
        <f t="shared" si="32"/>
        <v>0</v>
      </c>
      <c r="AY325" s="351" t="str">
        <f t="shared" ca="1" si="35"/>
        <v>TURBO</v>
      </c>
      <c r="AZ325" s="356" t="str">
        <f t="shared" si="33"/>
        <v>Tótika Béla</v>
      </c>
      <c r="BA325" s="592"/>
    </row>
    <row r="326" spans="1:53" ht="12.75" customHeight="1">
      <c r="A326" s="972"/>
      <c r="C326" s="903"/>
      <c r="D326" s="906"/>
      <c r="E326" s="894"/>
      <c r="F326" s="895"/>
      <c r="G326" s="895"/>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t="str">
        <f t="shared" si="34"/>
        <v/>
      </c>
      <c r="AS326" s="247"/>
      <c r="AV326" s="641"/>
      <c r="AW326" s="642">
        <v>2.5999999999999999E-2</v>
      </c>
      <c r="AX326" s="354">
        <f t="shared" si="32"/>
        <v>0</v>
      </c>
      <c r="AY326" s="351" t="str">
        <f t="shared" ca="1" si="35"/>
        <v>TURBO</v>
      </c>
      <c r="AZ326" s="356">
        <f t="shared" si="33"/>
        <v>0</v>
      </c>
      <c r="BA326" s="592"/>
    </row>
    <row r="327" spans="1:53" ht="12.75" customHeight="1">
      <c r="A327" s="972"/>
      <c r="C327" s="903"/>
      <c r="D327" s="906"/>
      <c r="E327" s="894"/>
      <c r="F327" s="895"/>
      <c r="G327" s="895"/>
      <c r="H327" s="895"/>
      <c r="I327" s="895"/>
      <c r="J327" s="895"/>
      <c r="K327" s="895"/>
      <c r="L327" s="895"/>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t="str">
        <f t="shared" si="34"/>
        <v/>
      </c>
      <c r="AS327" s="247"/>
      <c r="AV327" s="641"/>
      <c r="AW327" s="642">
        <v>2.6100000000000002E-2</v>
      </c>
      <c r="AX327" s="354">
        <f t="shared" si="32"/>
        <v>0</v>
      </c>
      <c r="AY327" s="351" t="str">
        <f t="shared" ca="1" si="35"/>
        <v>TURBO</v>
      </c>
      <c r="AZ327" s="356">
        <f t="shared" si="33"/>
        <v>0</v>
      </c>
      <c r="BA327" s="592"/>
    </row>
    <row r="328" spans="1:53" ht="12.75" customHeight="1">
      <c r="A328" s="972"/>
      <c r="C328" s="903"/>
      <c r="D328" s="906"/>
      <c r="E328" s="894"/>
      <c r="F328" s="895"/>
      <c r="G328" s="895"/>
      <c r="H328" s="895"/>
      <c r="I328" s="895"/>
      <c r="J328" s="895"/>
      <c r="K328" s="895"/>
      <c r="L328" s="895"/>
      <c r="M328" s="895"/>
      <c r="N328" s="895"/>
      <c r="O328" s="895"/>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t="str">
        <f t="shared" si="34"/>
        <v/>
      </c>
      <c r="AS328" s="247"/>
      <c r="AV328" s="641"/>
      <c r="AW328" s="642">
        <v>2.6200000000000001E-2</v>
      </c>
      <c r="AX328" s="354">
        <f t="shared" si="32"/>
        <v>0</v>
      </c>
      <c r="AY328" s="351" t="str">
        <f t="shared" ca="1" si="35"/>
        <v>TURBO</v>
      </c>
      <c r="AZ328" s="356">
        <f t="shared" si="33"/>
        <v>0</v>
      </c>
      <c r="BA328" s="592"/>
    </row>
    <row r="329" spans="1:53" ht="12.75" customHeight="1">
      <c r="A329" s="972"/>
      <c r="C329" s="903" t="s">
        <v>561</v>
      </c>
      <c r="D329" s="906">
        <v>13</v>
      </c>
      <c r="E329" s="894"/>
      <c r="F329" s="895"/>
      <c r="G329" s="895"/>
      <c r="H329" s="895"/>
      <c r="I329" s="895"/>
      <c r="J329" s="895"/>
      <c r="K329" s="895"/>
      <c r="L329" s="895"/>
      <c r="M329" s="895"/>
      <c r="N329" s="895"/>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t="str">
        <f t="shared" si="34"/>
        <v/>
      </c>
      <c r="AS329" s="247"/>
      <c r="AV329" s="641"/>
      <c r="AW329" s="642">
        <v>2.63E-2</v>
      </c>
      <c r="AX329" s="354">
        <f t="shared" si="32"/>
        <v>0</v>
      </c>
      <c r="AY329" s="351" t="str">
        <f t="shared" ca="1" si="35"/>
        <v>TURBO</v>
      </c>
      <c r="AZ329" s="356" t="str">
        <f t="shared" si="33"/>
        <v>Szűcs Richárd</v>
      </c>
      <c r="BA329" s="592"/>
    </row>
    <row r="330" spans="1:53" ht="12.75" customHeight="1">
      <c r="A330" s="972"/>
      <c r="C330" s="903" t="s">
        <v>562</v>
      </c>
      <c r="D330" s="906">
        <v>22</v>
      </c>
      <c r="E330" s="894"/>
      <c r="F330" s="895"/>
      <c r="G330" s="895"/>
      <c r="H330" s="895"/>
      <c r="I330" s="895"/>
      <c r="J330" s="895"/>
      <c r="K330" s="895"/>
      <c r="L330" s="895"/>
      <c r="M330" s="895"/>
      <c r="N330" s="895"/>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t="str">
        <f t="shared" si="34"/>
        <v/>
      </c>
      <c r="AS330" s="247"/>
      <c r="AV330" s="641"/>
      <c r="AW330" s="642">
        <v>2.64E-2</v>
      </c>
      <c r="AX330" s="354">
        <f t="shared" si="32"/>
        <v>0</v>
      </c>
      <c r="AY330" s="351" t="str">
        <f t="shared" ca="1" si="35"/>
        <v>TURBO</v>
      </c>
      <c r="AZ330" s="356" t="str">
        <f t="shared" si="33"/>
        <v>Németh Balázs</v>
      </c>
      <c r="BA330" s="592"/>
    </row>
    <row r="331" spans="1:53" ht="12.75" customHeight="1">
      <c r="A331" s="972"/>
      <c r="C331" s="903" t="s">
        <v>470</v>
      </c>
      <c r="D331" s="906">
        <v>99</v>
      </c>
      <c r="E331" s="894"/>
      <c r="F331" s="895"/>
      <c r="G331" s="895"/>
      <c r="H331" s="895"/>
      <c r="I331" s="895"/>
      <c r="J331" s="895"/>
      <c r="K331" s="895"/>
      <c r="L331" s="895"/>
      <c r="M331" s="895"/>
      <c r="N331" s="895"/>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t="str">
        <f t="shared" si="34"/>
        <v/>
      </c>
      <c r="AS331" s="247"/>
      <c r="AV331" s="641"/>
      <c r="AW331" s="642">
        <v>2.6499999999999999E-2</v>
      </c>
      <c r="AX331" s="354">
        <f t="shared" si="32"/>
        <v>0</v>
      </c>
      <c r="AY331" s="351" t="str">
        <f t="shared" ca="1" si="35"/>
        <v>TURBO</v>
      </c>
      <c r="AZ331" s="356" t="str">
        <f t="shared" si="33"/>
        <v>Sipos Adrián</v>
      </c>
      <c r="BA331" s="592"/>
    </row>
    <row r="332" spans="1:53" ht="12.75" customHeight="1">
      <c r="A332" s="972"/>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2"/>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2"/>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2"/>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2"/>
      <c r="C336" s="903" t="s">
        <v>470</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2"/>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2"/>
      <c r="C338" s="903" t="s">
        <v>471</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2"/>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2"/>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2"/>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2"/>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2"/>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2"/>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2"/>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2"/>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2"/>
      <c r="AV347" s="641"/>
      <c r="AW347" s="642">
        <v>2.81E-2</v>
      </c>
      <c r="AX347" s="592"/>
      <c r="AY347" s="592"/>
      <c r="BA347" s="592"/>
    </row>
    <row r="348" spans="1:54" ht="1.5" customHeight="1">
      <c r="A348" s="972"/>
      <c r="AV348" s="641"/>
      <c r="AW348" s="642">
        <v>2.8199999999999999E-2</v>
      </c>
    </row>
    <row r="349" spans="1:54" s="155" customFormat="1" ht="11.25" hidden="1" customHeight="1">
      <c r="A349" s="972"/>
      <c r="AS349" s="618"/>
      <c r="AU349" s="615"/>
      <c r="AV349" s="641"/>
      <c r="AW349" s="642">
        <v>2.8299999999999999E-2</v>
      </c>
      <c r="AX349" s="593"/>
      <c r="AY349" s="593"/>
      <c r="AZ349" s="617"/>
      <c r="BA349" s="593"/>
      <c r="BB349" s="615"/>
    </row>
    <row r="350" spans="1:54" s="163" customFormat="1" ht="13.5" hidden="1" customHeight="1">
      <c r="A350" s="972"/>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2"/>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2"/>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2"/>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2"/>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2"/>
      <c r="D355" s="622"/>
      <c r="E355" s="689" t="b">
        <f ca="1">COUNTIF(OFFSET(ASZ!$AB$42,E353,-4,12,1),$C362)=1</f>
        <v>0</v>
      </c>
      <c r="F355" s="689" t="b">
        <f ca="1">COUNTIF(OFFSET(ASZ!$AB$42,F353,-4,12,1),$C362)=1</f>
        <v>1</v>
      </c>
      <c r="G355" s="689" t="b">
        <f ca="1">COUNTIF(OFFSET(ASZ!$AB$42,G353,-4,12,1),$C362)=1</f>
        <v>1</v>
      </c>
      <c r="H355" s="689" t="b">
        <f ca="1">COUNTIF(OFFSET(ASZ!$AB$42,H353,-4,12,1),$C362)=1</f>
        <v>1</v>
      </c>
      <c r="I355" s="689" t="b">
        <f ca="1">COUNTIF(OFFSET(ASZ!$AB$42,I353,-4,12,1),$C362)=1</f>
        <v>0</v>
      </c>
      <c r="J355" s="689" t="b">
        <f ca="1">COUNTIF(OFFSET(ASZ!$AB$42,J353,-4,12,1),$C362)=1</f>
        <v>0</v>
      </c>
      <c r="K355" s="689" t="b">
        <f ca="1">COUNTIF(OFFSET(ASZ!$AB$42,K353,-4,12,1),$C362)=1</f>
        <v>0</v>
      </c>
      <c r="L355" s="689" t="b">
        <f ca="1">COUNTIF(OFFSET(ASZ!$AB$42,L353,-4,12,1),$C362)=1</f>
        <v>1</v>
      </c>
      <c r="M355" s="689" t="b">
        <f ca="1">COUNTIF(OFFSET(ASZ!$AB$42,M353,-4,12,1),$C362)=1</f>
        <v>0</v>
      </c>
      <c r="N355" s="689" t="b">
        <f ca="1">COUNTIF(OFFSET(ASZ!$AB$42,N353,-4,12,1),$C362)=1</f>
        <v>0</v>
      </c>
      <c r="O355" s="689" t="b">
        <f ca="1">COUNTIF(OFFSET(ASZ!$AB$42,O353,-4,12,1),$C362)=1</f>
        <v>0</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1</v>
      </c>
      <c r="V355" s="689" t="b">
        <f ca="1">COUNTIF(OFFSET(ASZ!$AB$42,V353,-4,12,1),$C362)=1</f>
        <v>1</v>
      </c>
      <c r="W355" s="689" t="b">
        <f ca="1">COUNTIF(OFFSET(ASZ!$AB$42,W353,-4,12,1),$C362)=1</f>
        <v>0</v>
      </c>
      <c r="X355" s="689" t="b">
        <f ca="1">COUNTIF(OFFSET(ASZ!$AB$42,X353,-4,12,1),$C362)=1</f>
        <v>0</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2"/>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2"/>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2"/>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2"/>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2"/>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2"/>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2"/>
      <c r="C362" s="870" t="str">
        <f ca="1">UPPER(INDEX(teams.a,C351,1))</f>
        <v>VAKANA</v>
      </c>
      <c r="D362" s="683"/>
      <c r="E362" s="683">
        <f ca="1">IF(E354,"",VLOOKUP($C362,OFFSET(ASZ!$AB$42,E353,IF(E355,-4,-3),12,12),IF(E355,12,11),FALSE))</f>
        <v>45371</v>
      </c>
      <c r="F362" s="683">
        <f ca="1">IF(F354,"",VLOOKUP($C362,OFFSET(ASZ!$AB$42,F353,IF(F355,-4,-3),12,12),IF(F355,12,11),FALSE))</f>
        <v>45378</v>
      </c>
      <c r="G362" s="683">
        <f ca="1">IF(G354,"",VLOOKUP($C362,OFFSET(ASZ!$AB$42,G353,IF(G355,-4,-3),12,12),IF(G355,12,11),FALSE))</f>
        <v>45385</v>
      </c>
      <c r="H362" s="683">
        <f ca="1">IF(H354,"",VLOOKUP($C362,OFFSET(ASZ!$AB$42,H353,IF(H355,-4,-3),12,12),IF(H355,12,11),FALSE))</f>
        <v>45392</v>
      </c>
      <c r="I362" s="683">
        <f ca="1">IF(I354,"",VLOOKUP($C362,OFFSET(ASZ!$AB$42,I353,IF(I355,-4,-3),12,12),IF(I355,12,11),FALSE))</f>
        <v>45399</v>
      </c>
      <c r="J362" s="683">
        <f ca="1">IF(J354,"",VLOOKUP($C362,OFFSET(ASZ!$AB$42,J353,IF(J355,-4,-3),12,12),IF(J355,12,11),FALSE))</f>
        <v>45406</v>
      </c>
      <c r="K362" s="683">
        <f ca="1">IF(K354,"",VLOOKUP($C362,OFFSET(ASZ!$AB$42,K353,IF(K355,-4,-3),12,12),IF(K355,12,11),FALSE))</f>
        <v>45420</v>
      </c>
      <c r="L362" s="683">
        <f ca="1">IF(L354,"",VLOOKUP($C362,OFFSET(ASZ!$AB$42,L353,IF(L355,-4,-3),12,12),IF(L355,12,11),FALSE))</f>
        <v>45427</v>
      </c>
      <c r="M362" s="683">
        <f ca="1">IF(M354,"",VLOOKUP($C362,OFFSET(ASZ!$AB$42,M353,IF(M355,-4,-3),12,12),IF(M355,12,11),FALSE))</f>
        <v>45434</v>
      </c>
      <c r="N362" s="683">
        <f ca="1">IF(N354,"",VLOOKUP($C362,OFFSET(ASZ!$AB$42,N353,IF(N355,-4,-3),12,12),IF(N355,12,11),FALSE))</f>
        <v>45441</v>
      </c>
      <c r="O362" s="683">
        <f ca="1">IF(O354,"",VLOOKUP($C362,OFFSET(ASZ!$AB$42,O353,IF(O355,-4,-3),12,12),IF(O355,12,11),FALSE))</f>
        <v>45448</v>
      </c>
      <c r="P362" s="683">
        <f ca="1">IF(P354,"",VLOOKUP($C362,OFFSET(ASZ!$AB$42,P353,IF(P355,-4,-3),12,12),IF(P355,12,11),FALSE))</f>
        <v>45455</v>
      </c>
      <c r="Q362" s="683">
        <f ca="1">IF(Q354,"",VLOOKUP($C362,OFFSET(ASZ!$AB$42,Q353,IF(Q355,-4,-3),12,12),IF(Q355,12,11),FALSE))</f>
        <v>45462</v>
      </c>
      <c r="R362" s="683">
        <f ca="1">IF(R354,"",VLOOKUP($C362,OFFSET(ASZ!$AB$42,R353,IF(R355,-4,-3),12,12),IF(R355,12,11),FALSE))</f>
        <v>45539</v>
      </c>
      <c r="S362" s="683">
        <f ca="1">IF(S354,"",VLOOKUP($C362,OFFSET(ASZ!$AB$42,S353,IF(S355,-4,-3),12,12),IF(S355,12,11),FALSE))</f>
        <v>45546</v>
      </c>
      <c r="T362" s="683">
        <f ca="1">IF(T354,"",VLOOKUP($C362,OFFSET(ASZ!$AB$42,T353,IF(T355,-4,-3),12,12),IF(T355,12,11),FALSE))</f>
        <v>45553</v>
      </c>
      <c r="U362" s="683">
        <f ca="1">IF(U354,"",VLOOKUP($C362,OFFSET(ASZ!$AB$42,U353,IF(U355,-4,-3),12,12),IF(U355,12,11),FALSE))</f>
        <v>45560</v>
      </c>
      <c r="V362" s="683">
        <f ca="1">IF(V354,"",VLOOKUP($C362,OFFSET(ASZ!$AB$42,V353,IF(V355,-4,-3),12,12),IF(V355,12,11),FALSE))</f>
        <v>45567</v>
      </c>
      <c r="W362" s="683">
        <f ca="1">IF(W354,"",VLOOKUP($C362,OFFSET(ASZ!$AB$42,W353,IF(W355,-4,-3),12,12),IF(W355,12,11),FALSE))</f>
        <v>45574</v>
      </c>
      <c r="X362" s="683">
        <f ca="1">IF(X354,"",VLOOKUP($C362,OFFSET(ASZ!$AB$42,X353,IF(X355,-4,-3),12,12),IF(X355,12,11),FALSE))</f>
        <v>45581</v>
      </c>
      <c r="Y362" s="683">
        <f ca="1">IF(Y354,"",VLOOKUP($C362,OFFSET(ASZ!$AB$42,Y353,IF(Y355,-4,-3),12,12),IF(Y355,12,11),FALSE))</f>
        <v>45595</v>
      </c>
      <c r="Z362" s="683"/>
      <c r="AA362" s="683"/>
      <c r="AB362" s="683"/>
      <c r="AC362" s="683"/>
      <c r="AD362" s="683"/>
      <c r="AE362" s="683"/>
      <c r="AF362" s="683"/>
      <c r="AG362" s="683"/>
      <c r="AH362" s="683"/>
      <c r="AI362" s="683"/>
      <c r="AJ362" s="683"/>
      <c r="AK362" s="683"/>
      <c r="AL362" s="683"/>
      <c r="AM362" s="683"/>
      <c r="AN362" s="683"/>
      <c r="AO362" s="683"/>
      <c r="AP362" s="973" t="s">
        <v>429</v>
      </c>
      <c r="AV362" s="641"/>
      <c r="AW362" s="642">
        <v>2.9600000000000001E-2</v>
      </c>
    </row>
    <row r="363" spans="1:54" ht="12.75" customHeight="1">
      <c r="A363" s="972"/>
      <c r="C363" s="203"/>
      <c r="D363" s="203" t="s">
        <v>430</v>
      </c>
      <c r="E363" s="635">
        <f ca="1">IF(E354,"",VLOOKUP($C362,OFFSET(ASZ!$AB$42,E353,IF(E355,-4,-3),12,3),3,FALSE))</f>
        <v>4</v>
      </c>
      <c r="F363" s="635">
        <f ca="1">IF(F354,"",VLOOKUP($C362,OFFSET(ASZ!$AB$42,F353,IF(F355,-4,-3),12,3),3,FALSE))</f>
        <v>1</v>
      </c>
      <c r="G363" s="635" t="str">
        <f ca="1">IF(G354,"",VLOOKUP($C362,OFFSET(ASZ!$AB$42,G353,IF(G355,-4,-3),12,3),3,FALSE))</f>
        <v/>
      </c>
      <c r="H363" s="635" t="str">
        <f ca="1">IF(H354,"",VLOOKUP($C362,OFFSET(ASZ!$AB$42,H353,IF(H355,-4,-3),12,3),3,FALSE))</f>
        <v/>
      </c>
      <c r="I363" s="635" t="str">
        <f ca="1">IF(I354,"",VLOOKUP($C362,OFFSET(ASZ!$AB$42,I353,IF(I355,-4,-3),12,3),3,FALSE))</f>
        <v/>
      </c>
      <c r="J363" s="635" t="str">
        <f ca="1">IF(J354,"",VLOOKUP($C362,OFFSET(ASZ!$AB$42,J353,IF(J355,-4,-3),12,3),3,FALSE))</f>
        <v/>
      </c>
      <c r="K363" s="635" t="str">
        <f ca="1">IF(K354,"",VLOOKUP($C362,OFFSET(ASZ!$AB$42,K353,IF(K355,-4,-3),12,3),3,FALSE))</f>
        <v/>
      </c>
      <c r="L363" s="635" t="str">
        <f ca="1">IF(L354,"",VLOOKUP($C362,OFFSET(ASZ!$AB$42,L353,IF(L355,-4,-3),12,3),3,FALSE))</f>
        <v/>
      </c>
      <c r="M363" s="635" t="str">
        <f ca="1">IF(M354,"",VLOOKUP($C362,OFFSET(ASZ!$AB$42,M353,IF(M355,-4,-3),12,3),3,FALSE))</f>
        <v/>
      </c>
      <c r="N363" s="635" t="str">
        <f ca="1">IF(N354,"",VLOOKUP($C362,OFFSET(ASZ!$AB$42,N353,IF(N355,-4,-3),12,3),3,FALSE))</f>
        <v/>
      </c>
      <c r="O363" s="635" t="str">
        <f ca="1">IF(O354,"",VLOOKUP($C362,OFFSET(ASZ!$AB$42,O353,IF(O355,-4,-3),12,3),3,FALSE))</f>
        <v/>
      </c>
      <c r="P363" s="635" t="str">
        <f ca="1">IF(P354,"",VLOOKUP($C362,OFFSET(ASZ!$AB$42,P353,IF(P355,-4,-3),12,3),3,FALSE))</f>
        <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3"/>
      <c r="AQ363" s="888">
        <f ca="1">IF(SUM(D363:AO363)=0,"",SUM(D363:AO363))</f>
        <v>5</v>
      </c>
      <c r="AV363" s="641"/>
      <c r="AW363" s="642">
        <v>2.9700000000000001E-2</v>
      </c>
    </row>
    <row r="364" spans="1:54" ht="12.75" customHeight="1">
      <c r="A364" s="972"/>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3"/>
      <c r="AQ364" s="889" t="str">
        <f>IF(SUM(D364:AP364)=0,"",SUM(D364:AP364))</f>
        <v/>
      </c>
      <c r="AV364" s="641"/>
      <c r="AW364" s="642">
        <v>2.98E-2</v>
      </c>
    </row>
    <row r="365" spans="1:54" ht="12.75" customHeight="1">
      <c r="A365" s="972"/>
      <c r="C365" s="678"/>
      <c r="D365" s="678" t="s">
        <v>432</v>
      </c>
      <c r="E365" s="682" t="str">
        <f t="shared" ref="E365:Y365" ca="1" si="37">IF(E363="","",IF(SUM(E367:E396)+E364=E363,"–",SUM(E367:E396)+E364-E363))</f>
        <v>–</v>
      </c>
      <c r="F365" s="682" t="str">
        <f t="shared" ca="1" si="37"/>
        <v>–</v>
      </c>
      <c r="G365" s="682" t="str">
        <f t="shared" ca="1" si="37"/>
        <v/>
      </c>
      <c r="H365" s="682" t="str">
        <f t="shared" ca="1" si="37"/>
        <v/>
      </c>
      <c r="I365" s="682" t="str">
        <f t="shared" ca="1" si="37"/>
        <v/>
      </c>
      <c r="J365" s="682" t="str">
        <f t="shared" ca="1" si="37"/>
        <v/>
      </c>
      <c r="K365" s="682" t="str">
        <f t="shared" ca="1" si="37"/>
        <v/>
      </c>
      <c r="L365" s="682" t="str">
        <f t="shared" ca="1" si="37"/>
        <v/>
      </c>
      <c r="M365" s="682" t="str">
        <f t="shared" ca="1" si="37"/>
        <v/>
      </c>
      <c r="N365" s="682" t="str">
        <f t="shared" ca="1" si="37"/>
        <v/>
      </c>
      <c r="O365" s="682" t="str">
        <f t="shared" ca="1" si="37"/>
        <v/>
      </c>
      <c r="P365" s="682" t="str">
        <f t="shared" ca="1" si="37"/>
        <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2"/>
      <c r="AV366" s="641"/>
      <c r="AW366" s="642">
        <v>0.03</v>
      </c>
    </row>
    <row r="367" spans="1:54" ht="12.75" customHeight="1">
      <c r="A367" s="972"/>
      <c r="C367" s="902" t="s">
        <v>563</v>
      </c>
      <c r="D367" s="905">
        <v>1</v>
      </c>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t="str">
        <f t="shared" ref="AZ367:AZ396" si="39">C367</f>
        <v>Elek Richárd</v>
      </c>
      <c r="BA367" s="592"/>
    </row>
    <row r="368" spans="1:54" ht="12.75" customHeight="1">
      <c r="A368" s="972"/>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2"/>
      <c r="C369" s="903" t="s">
        <v>564</v>
      </c>
      <c r="D369" s="906">
        <v>3</v>
      </c>
      <c r="E369" s="894">
        <v>1</v>
      </c>
      <c r="F369" s="895"/>
      <c r="G369" s="895"/>
      <c r="H369" s="895"/>
      <c r="I369" s="895"/>
      <c r="J369" s="895"/>
      <c r="K369" s="895"/>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f t="shared" si="40"/>
        <v>1</v>
      </c>
      <c r="AS369" s="247"/>
      <c r="AV369" s="641"/>
      <c r="AW369" s="642">
        <v>3.0300000000000001E-2</v>
      </c>
      <c r="AX369" s="354">
        <f t="shared" si="38"/>
        <v>1.0303</v>
      </c>
      <c r="AY369" s="351" t="str">
        <f t="shared" ca="1" si="41"/>
        <v>VAKANA</v>
      </c>
      <c r="AZ369" s="356" t="str">
        <f t="shared" si="39"/>
        <v>Kun Gazda Balázs</v>
      </c>
      <c r="BA369" s="592"/>
    </row>
    <row r="370" spans="1:53" ht="12.75" customHeight="1">
      <c r="A370" s="972"/>
      <c r="C370" s="903" t="s">
        <v>565</v>
      </c>
      <c r="D370" s="906">
        <v>4</v>
      </c>
      <c r="E370" s="894"/>
      <c r="F370" s="895"/>
      <c r="G370" s="895"/>
      <c r="H370" s="895"/>
      <c r="I370" s="895"/>
      <c r="J370" s="895"/>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t="str">
        <f t="shared" si="40"/>
        <v/>
      </c>
      <c r="AS370" s="247"/>
      <c r="AV370" s="641"/>
      <c r="AW370" s="642">
        <v>3.04E-2</v>
      </c>
      <c r="AX370" s="354">
        <f t="shared" si="38"/>
        <v>0</v>
      </c>
      <c r="AY370" s="351" t="str">
        <f t="shared" ca="1" si="41"/>
        <v>VAKANA</v>
      </c>
      <c r="AZ370" s="356" t="str">
        <f t="shared" si="39"/>
        <v>Papp László</v>
      </c>
      <c r="BA370" s="592"/>
    </row>
    <row r="371" spans="1:53" ht="12.75" customHeight="1">
      <c r="A371" s="972"/>
      <c r="C371" s="903"/>
      <c r="D371" s="906"/>
      <c r="E371" s="894"/>
      <c r="F371" s="895"/>
      <c r="G371" s="89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t="str">
        <f t="shared" si="40"/>
        <v/>
      </c>
      <c r="AS371" s="247"/>
      <c r="AV371" s="641"/>
      <c r="AW371" s="642">
        <v>3.0499999999999999E-2</v>
      </c>
      <c r="AX371" s="354">
        <f t="shared" si="38"/>
        <v>0</v>
      </c>
      <c r="AY371" s="351" t="str">
        <f t="shared" ca="1" si="41"/>
        <v>VAKANA</v>
      </c>
      <c r="AZ371" s="356">
        <f t="shared" si="39"/>
        <v>0</v>
      </c>
      <c r="BA371" s="592"/>
    </row>
    <row r="372" spans="1:53" ht="12.75" customHeight="1">
      <c r="A372" s="972"/>
      <c r="C372" s="903" t="s">
        <v>566</v>
      </c>
      <c r="D372" s="906">
        <v>6</v>
      </c>
      <c r="E372" s="894"/>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t="str">
        <f t="shared" si="40"/>
        <v/>
      </c>
      <c r="AS372" s="247"/>
      <c r="AV372" s="641"/>
      <c r="AW372" s="642">
        <v>3.0599999999999999E-2</v>
      </c>
      <c r="AX372" s="354">
        <f t="shared" si="38"/>
        <v>0</v>
      </c>
      <c r="AY372" s="351" t="str">
        <f t="shared" ca="1" si="41"/>
        <v>VAKANA</v>
      </c>
      <c r="AZ372" s="356" t="str">
        <f t="shared" si="39"/>
        <v>Serb Zoltán</v>
      </c>
      <c r="BA372" s="592"/>
    </row>
    <row r="373" spans="1:53" ht="12.75" customHeight="1">
      <c r="A373" s="972"/>
      <c r="C373" s="903" t="s">
        <v>0</v>
      </c>
      <c r="D373" s="906">
        <v>7</v>
      </c>
      <c r="E373" s="894">
        <v>1</v>
      </c>
      <c r="F373" s="895"/>
      <c r="G373" s="895"/>
      <c r="H373" s="895"/>
      <c r="I373" s="895"/>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1</v>
      </c>
      <c r="AS373" s="247"/>
      <c r="AV373" s="641"/>
      <c r="AW373" s="642">
        <v>3.0700000000000002E-2</v>
      </c>
      <c r="AX373" s="354">
        <f t="shared" si="38"/>
        <v>1.0306999999999999</v>
      </c>
      <c r="AY373" s="351" t="str">
        <f t="shared" ca="1" si="41"/>
        <v>VAKANA</v>
      </c>
      <c r="AZ373" s="356" t="str">
        <f t="shared" si="39"/>
        <v>Tóth István</v>
      </c>
      <c r="BA373" s="592"/>
    </row>
    <row r="374" spans="1:53" ht="12.75" customHeight="1">
      <c r="A374" s="972"/>
      <c r="C374" s="903" t="s">
        <v>567</v>
      </c>
      <c r="D374" s="906">
        <v>8</v>
      </c>
      <c r="E374" s="894"/>
      <c r="F374" s="895">
        <v>1</v>
      </c>
      <c r="G374" s="895"/>
      <c r="H374" s="895"/>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1</v>
      </c>
      <c r="AS374" s="247"/>
      <c r="AV374" s="641"/>
      <c r="AW374" s="642">
        <v>3.0800000000000001E-2</v>
      </c>
      <c r="AX374" s="354">
        <f t="shared" si="38"/>
        <v>1.0307999999999999</v>
      </c>
      <c r="AY374" s="351" t="str">
        <f t="shared" ca="1" si="41"/>
        <v>VAKANA</v>
      </c>
      <c r="AZ374" s="356" t="str">
        <f t="shared" si="39"/>
        <v>Hofekker József</v>
      </c>
      <c r="BA374" s="592"/>
    </row>
    <row r="375" spans="1:53" ht="12.75" customHeight="1">
      <c r="A375" s="972"/>
      <c r="C375" s="903"/>
      <c r="D375" s="906"/>
      <c r="E375" s="894"/>
      <c r="F375" s="895"/>
      <c r="G375" s="895"/>
      <c r="H375" s="895"/>
      <c r="I375" s="895"/>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t="str">
        <f t="shared" si="40"/>
        <v/>
      </c>
      <c r="AS375" s="247"/>
      <c r="AV375" s="641"/>
      <c r="AW375" s="642">
        <v>3.09E-2</v>
      </c>
      <c r="AX375" s="354">
        <f t="shared" si="38"/>
        <v>0</v>
      </c>
      <c r="AY375" s="351" t="str">
        <f t="shared" ca="1" si="41"/>
        <v>VAKANA</v>
      </c>
      <c r="AZ375" s="356">
        <f t="shared" si="39"/>
        <v>0</v>
      </c>
      <c r="BA375" s="592"/>
    </row>
    <row r="376" spans="1:53" ht="12.75" customHeight="1">
      <c r="A376" s="972"/>
      <c r="C376" s="903" t="s">
        <v>568</v>
      </c>
      <c r="D376" s="906">
        <v>10</v>
      </c>
      <c r="E376" s="894"/>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t="str">
        <f t="shared" si="40"/>
        <v/>
      </c>
      <c r="AS376" s="247"/>
      <c r="AV376" s="641"/>
      <c r="AW376" s="642">
        <v>3.1E-2</v>
      </c>
      <c r="AX376" s="354">
        <f t="shared" si="38"/>
        <v>0</v>
      </c>
      <c r="AY376" s="351" t="str">
        <f t="shared" ca="1" si="41"/>
        <v>VAKANA</v>
      </c>
      <c r="AZ376" s="356" t="str">
        <f t="shared" si="39"/>
        <v>Hangya Gábor</v>
      </c>
      <c r="BA376" s="592"/>
    </row>
    <row r="377" spans="1:53" ht="12.75" customHeight="1">
      <c r="A377" s="972"/>
      <c r="C377" s="903" t="s">
        <v>569</v>
      </c>
      <c r="D377" s="906">
        <v>11</v>
      </c>
      <c r="E377" s="894">
        <v>1</v>
      </c>
      <c r="F377" s="895"/>
      <c r="G377" s="895"/>
      <c r="H377" s="895"/>
      <c r="I377" s="895"/>
      <c r="J377" s="895"/>
      <c r="K377" s="895"/>
      <c r="L377" s="895"/>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1</v>
      </c>
      <c r="AS377" s="247"/>
      <c r="AV377" s="641"/>
      <c r="AW377" s="642">
        <v>3.1099999999999999E-2</v>
      </c>
      <c r="AX377" s="354">
        <f t="shared" si="38"/>
        <v>1.0310999999999999</v>
      </c>
      <c r="AY377" s="351" t="str">
        <f t="shared" ca="1" si="41"/>
        <v>VAKANA</v>
      </c>
      <c r="AZ377" s="356" t="str">
        <f t="shared" si="39"/>
        <v>Karászi Olivér</v>
      </c>
      <c r="BA377" s="592"/>
    </row>
    <row r="378" spans="1:53" ht="12.75" customHeight="1">
      <c r="A378" s="972"/>
      <c r="C378" s="903" t="s">
        <v>570</v>
      </c>
      <c r="D378" s="906">
        <v>17</v>
      </c>
      <c r="E378" s="894">
        <v>1</v>
      </c>
      <c r="F378" s="895"/>
      <c r="G378" s="895"/>
      <c r="H378" s="895"/>
      <c r="I378" s="895"/>
      <c r="J378" s="895"/>
      <c r="K378" s="895"/>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Kovács Tamás</v>
      </c>
      <c r="BA378" s="592"/>
    </row>
    <row r="379" spans="1:53" ht="12.75" customHeight="1">
      <c r="A379" s="972"/>
      <c r="C379" s="903" t="s">
        <v>571</v>
      </c>
      <c r="D379" s="906">
        <v>20</v>
      </c>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t="str">
        <f t="shared" si="39"/>
        <v>Harmath Zsolt</v>
      </c>
      <c r="BA379" s="592"/>
    </row>
    <row r="380" spans="1:53" ht="12.75" customHeight="1">
      <c r="A380" s="972"/>
      <c r="C380" s="903" t="s">
        <v>572</v>
      </c>
      <c r="D380" s="906">
        <v>27</v>
      </c>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t="str">
        <f t="shared" si="39"/>
        <v>Szilágyi Balázs</v>
      </c>
      <c r="BA380" s="592"/>
    </row>
    <row r="381" spans="1:53" ht="12.75" customHeight="1">
      <c r="A381" s="972"/>
      <c r="C381" s="903" t="s">
        <v>573</v>
      </c>
      <c r="D381" s="906">
        <v>66</v>
      </c>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t="str">
        <f t="shared" si="39"/>
        <v>Ács János</v>
      </c>
      <c r="BA381" s="592"/>
    </row>
    <row r="382" spans="1:53" ht="12.75" customHeight="1">
      <c r="A382" s="972"/>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2"/>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2"/>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2"/>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2"/>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2"/>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2"/>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2"/>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2"/>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2"/>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2"/>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2"/>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2"/>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2"/>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2"/>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2"/>
      <c r="AV397" s="641"/>
      <c r="AW397" s="642">
        <v>3.3099999999999997E-2</v>
      </c>
      <c r="AX397" s="592"/>
      <c r="AY397" s="592"/>
      <c r="BA397" s="592"/>
    </row>
    <row r="398" spans="1:54" ht="1.5" customHeight="1">
      <c r="A398" s="972"/>
      <c r="AV398" s="641"/>
      <c r="AW398" s="642">
        <v>3.32E-2</v>
      </c>
    </row>
    <row r="399" spans="1:54" s="155" customFormat="1" ht="11.25" hidden="1" customHeight="1">
      <c r="A399" s="972"/>
      <c r="AS399" s="618"/>
      <c r="AU399" s="615"/>
      <c r="AV399" s="641"/>
      <c r="AW399" s="642">
        <v>3.3300000000000003E-2</v>
      </c>
      <c r="AX399" s="593"/>
      <c r="AY399" s="593"/>
      <c r="AZ399" s="617"/>
      <c r="BA399" s="593"/>
      <c r="BB399" s="615"/>
    </row>
    <row r="400" spans="1:54" s="163" customFormat="1" ht="13.5" hidden="1" customHeight="1">
      <c r="A400" s="972"/>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2"/>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2"/>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2"/>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2"/>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2"/>
      <c r="D405" s="622"/>
      <c r="E405" s="689" t="b">
        <f ca="1">COUNTIF(OFFSET(ASZ!$AB$42,E403,-4,12,1),$C412)=1</f>
        <v>1</v>
      </c>
      <c r="F405" s="689" t="b">
        <f ca="1">COUNTIF(OFFSET(ASZ!$AB$42,F403,-4,12,1),$C412)=1</f>
        <v>0</v>
      </c>
      <c r="G405" s="689" t="b">
        <f ca="1">COUNTIF(OFFSET(ASZ!$AB$42,G403,-4,12,1),$C412)=1</f>
        <v>0</v>
      </c>
      <c r="H405" s="689" t="b">
        <f ca="1">COUNTIF(OFFSET(ASZ!$AB$42,H403,-4,12,1),$C412)=1</f>
        <v>1</v>
      </c>
      <c r="I405" s="689" t="b">
        <f ca="1">COUNTIF(OFFSET(ASZ!$AB$42,I403,-4,12,1),$C412)=1</f>
        <v>0</v>
      </c>
      <c r="J405" s="689" t="b">
        <f ca="1">COUNTIF(OFFSET(ASZ!$AB$42,J403,-4,12,1),$C412)=1</f>
        <v>1</v>
      </c>
      <c r="K405" s="689" t="b">
        <f ca="1">COUNTIF(OFFSET(ASZ!$AB$42,K403,-4,12,1),$C412)=1</f>
        <v>0</v>
      </c>
      <c r="L405" s="689" t="b">
        <f ca="1">COUNTIF(OFFSET(ASZ!$AB$42,L403,-4,12,1),$C412)=1</f>
        <v>0</v>
      </c>
      <c r="M405" s="689" t="b">
        <f ca="1">COUNTIF(OFFSET(ASZ!$AB$42,M403,-4,12,1),$C412)=1</f>
        <v>1</v>
      </c>
      <c r="N405" s="689" t="b">
        <f ca="1">COUNTIF(OFFSET(ASZ!$AB$42,N403,-4,12,1),$C412)=1</f>
        <v>1</v>
      </c>
      <c r="O405" s="689" t="b">
        <f ca="1">COUNTIF(OFFSET(ASZ!$AB$42,O403,-4,12,1),$C412)=1</f>
        <v>0</v>
      </c>
      <c r="P405" s="689" t="b">
        <f ca="1">COUNTIF(OFFSET(ASZ!$AB$42,P403,-4,12,1),$C412)=1</f>
        <v>1</v>
      </c>
      <c r="Q405" s="689" t="b">
        <f ca="1">COUNTIF(OFFSET(ASZ!$AB$42,Q403,-4,12,1),$C412)=1</f>
        <v>0</v>
      </c>
      <c r="R405" s="689" t="b">
        <f ca="1">COUNTIF(OFFSET(ASZ!$AB$42,R403,-4,12,1),$C412)=1</f>
        <v>1</v>
      </c>
      <c r="S405" s="689" t="b">
        <f ca="1">COUNTIF(OFFSET(ASZ!$AB$42,S403,-4,12,1),$C412)=1</f>
        <v>1</v>
      </c>
      <c r="T405" s="689" t="b">
        <f ca="1">COUNTIF(OFFSET(ASZ!$AB$42,T403,-4,12,1),$C412)=1</f>
        <v>0</v>
      </c>
      <c r="U405" s="689" t="b">
        <f ca="1">COUNTIF(OFFSET(ASZ!$AB$42,U403,-4,12,1),$C412)=1</f>
        <v>0</v>
      </c>
      <c r="V405" s="689" t="b">
        <f ca="1">COUNTIF(OFFSET(ASZ!$AB$42,V403,-4,12,1),$C412)=1</f>
        <v>1</v>
      </c>
      <c r="W405" s="689" t="b">
        <f ca="1">COUNTIF(OFFSET(ASZ!$AB$42,W403,-4,12,1),$C412)=1</f>
        <v>0</v>
      </c>
      <c r="X405" s="689" t="b">
        <f ca="1">COUNTIF(OFFSET(ASZ!$AB$42,X403,-4,12,1),$C412)=1</f>
        <v>1</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2"/>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2"/>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2"/>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2"/>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2"/>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2"/>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2"/>
      <c r="C412" s="870" t="str">
        <f ca="1">UPPER(INDEX(teams.a,C401,1))</f>
        <v>ZRÍNYIGYÖNGYE</v>
      </c>
      <c r="D412" s="683"/>
      <c r="E412" s="683">
        <f ca="1">IF(E404,"",VLOOKUP($C412,OFFSET(ASZ!$AB$42,E403,IF(E405,-4,-3),12,12),IF(E405,12,11),FALSE))</f>
        <v>45371</v>
      </c>
      <c r="F412" s="683">
        <f ca="1">IF(F404,"",VLOOKUP($C412,OFFSET(ASZ!$AB$42,F403,IF(F405,-4,-3),12,12),IF(F405,12,11),FALSE))</f>
        <v>45378</v>
      </c>
      <c r="G412" s="683">
        <f ca="1">IF(G404,"",VLOOKUP($C412,OFFSET(ASZ!$AB$42,G403,IF(G405,-4,-3),12,12),IF(G405,12,11),FALSE))</f>
        <v>45385</v>
      </c>
      <c r="H412" s="683">
        <f ca="1">IF(H404,"",VLOOKUP($C412,OFFSET(ASZ!$AB$42,H403,IF(H405,-4,-3),12,12),IF(H405,12,11),FALSE))</f>
        <v>45392</v>
      </c>
      <c r="I412" s="683">
        <f ca="1">IF(I404,"",VLOOKUP($C412,OFFSET(ASZ!$AB$42,I403,IF(I405,-4,-3),12,12),IF(I405,12,11),FALSE))</f>
        <v>45399</v>
      </c>
      <c r="J412" s="683">
        <f ca="1">IF(J404,"",VLOOKUP($C412,OFFSET(ASZ!$AB$42,J403,IF(J405,-4,-3),12,12),IF(J405,12,11),FALSE))</f>
        <v>45406</v>
      </c>
      <c r="K412" s="683">
        <f ca="1">IF(K404,"",VLOOKUP($C412,OFFSET(ASZ!$AB$42,K403,IF(K405,-4,-3),12,12),IF(K405,12,11),FALSE))</f>
        <v>45420</v>
      </c>
      <c r="L412" s="683">
        <f ca="1">IF(L404,"",VLOOKUP($C412,OFFSET(ASZ!$AB$42,L403,IF(L405,-4,-3),12,12),IF(L405,12,11),FALSE))</f>
        <v>45427</v>
      </c>
      <c r="M412" s="683">
        <f ca="1">IF(M404,"",VLOOKUP($C412,OFFSET(ASZ!$AB$42,M403,IF(M405,-4,-3),12,12),IF(M405,12,11),FALSE))</f>
        <v>45434</v>
      </c>
      <c r="N412" s="683">
        <f ca="1">IF(N404,"",VLOOKUP($C412,OFFSET(ASZ!$AB$42,N403,IF(N405,-4,-3),12,12),IF(N405,12,11),FALSE))</f>
        <v>45441</v>
      </c>
      <c r="O412" s="683">
        <f ca="1">IF(O404,"",VLOOKUP($C412,OFFSET(ASZ!$AB$42,O403,IF(O405,-4,-3),12,12),IF(O405,12,11),FALSE))</f>
        <v>45448</v>
      </c>
      <c r="P412" s="683">
        <f ca="1">IF(P404,"",VLOOKUP($C412,OFFSET(ASZ!$AB$42,P403,IF(P405,-4,-3),12,12),IF(P405,12,11),FALSE))</f>
        <v>45455</v>
      </c>
      <c r="Q412" s="683">
        <f ca="1">IF(Q404,"",VLOOKUP($C412,OFFSET(ASZ!$AB$42,Q403,IF(Q405,-4,-3),12,12),IF(Q405,12,11),FALSE))</f>
        <v>45462</v>
      </c>
      <c r="R412" s="683">
        <f ca="1">IF(R404,"",VLOOKUP($C412,OFFSET(ASZ!$AB$42,R403,IF(R405,-4,-3),12,12),IF(R405,12,11),FALSE))</f>
        <v>45539</v>
      </c>
      <c r="S412" s="683">
        <f ca="1">IF(S404,"",VLOOKUP($C412,OFFSET(ASZ!$AB$42,S403,IF(S405,-4,-3),12,12),IF(S405,12,11),FALSE))</f>
        <v>45546</v>
      </c>
      <c r="T412" s="683">
        <f ca="1">IF(T404,"",VLOOKUP($C412,OFFSET(ASZ!$AB$42,T403,IF(T405,-4,-3),12,12),IF(T405,12,11),FALSE))</f>
        <v>45553</v>
      </c>
      <c r="U412" s="683">
        <f ca="1">IF(U404,"",VLOOKUP($C412,OFFSET(ASZ!$AB$42,U403,IF(U405,-4,-3),12,12),IF(U405,12,11),FALSE))</f>
        <v>45560</v>
      </c>
      <c r="V412" s="683">
        <f ca="1">IF(V404,"",VLOOKUP($C412,OFFSET(ASZ!$AB$42,V403,IF(V405,-4,-3),12,12),IF(V405,12,11),FALSE))</f>
        <v>45567</v>
      </c>
      <c r="W412" s="683">
        <f ca="1">IF(W404,"",VLOOKUP($C412,OFFSET(ASZ!$AB$42,W403,IF(W405,-4,-3),12,12),IF(W405,12,11),FALSE))</f>
        <v>45574</v>
      </c>
      <c r="X412" s="683">
        <f ca="1">IF(X404,"",VLOOKUP($C412,OFFSET(ASZ!$AB$42,X403,IF(X405,-4,-3),12,12),IF(X405,12,11),FALSE))</f>
        <v>45581</v>
      </c>
      <c r="Y412" s="683">
        <f ca="1">IF(Y404,"",VLOOKUP($C412,OFFSET(ASZ!$AB$42,Y403,IF(Y405,-4,-3),12,12),IF(Y405,12,11),FALSE))</f>
        <v>45595</v>
      </c>
      <c r="Z412" s="683"/>
      <c r="AA412" s="683"/>
      <c r="AB412" s="683"/>
      <c r="AC412" s="683"/>
      <c r="AD412" s="683"/>
      <c r="AE412" s="683"/>
      <c r="AF412" s="683"/>
      <c r="AG412" s="683"/>
      <c r="AH412" s="683"/>
      <c r="AI412" s="683"/>
      <c r="AJ412" s="683"/>
      <c r="AK412" s="683"/>
      <c r="AL412" s="683"/>
      <c r="AM412" s="683"/>
      <c r="AN412" s="683"/>
      <c r="AO412" s="683"/>
      <c r="AP412" s="973" t="s">
        <v>429</v>
      </c>
      <c r="AV412" s="641"/>
      <c r="AW412" s="642">
        <v>3.4599999999999999E-2</v>
      </c>
    </row>
    <row r="413" spans="1:54" ht="12.75" customHeight="1">
      <c r="A413" s="972"/>
      <c r="C413" s="203"/>
      <c r="D413" s="203" t="s">
        <v>430</v>
      </c>
      <c r="E413" s="635">
        <f ca="1">IF(E404,"",VLOOKUP($C412,OFFSET(ASZ!$AB$42,E403,IF(E405,-4,-3),12,3),3,FALSE))</f>
        <v>1</v>
      </c>
      <c r="F413" s="635">
        <f ca="1">IF(F404,"",VLOOKUP($C412,OFFSET(ASZ!$AB$42,F403,IF(F405,-4,-3),12,3),3,FALSE))</f>
        <v>6</v>
      </c>
      <c r="G413" s="635" t="str">
        <f ca="1">IF(G404,"",VLOOKUP($C412,OFFSET(ASZ!$AB$42,G403,IF(G405,-4,-3),12,3),3,FALSE))</f>
        <v/>
      </c>
      <c r="H413" s="635" t="str">
        <f ca="1">IF(H404,"",VLOOKUP($C412,OFFSET(ASZ!$AB$42,H403,IF(H405,-4,-3),12,3),3,FALSE))</f>
        <v/>
      </c>
      <c r="I413" s="635" t="str">
        <f ca="1">IF(I404,"",VLOOKUP($C412,OFFSET(ASZ!$AB$42,I403,IF(I405,-4,-3),12,3),3,FALSE))</f>
        <v/>
      </c>
      <c r="J413" s="635" t="str">
        <f ca="1">IF(J404,"",VLOOKUP($C412,OFFSET(ASZ!$AB$42,J403,IF(J405,-4,-3),12,3),3,FALSE))</f>
        <v/>
      </c>
      <c r="K413" s="635" t="str">
        <f ca="1">IF(K404,"",VLOOKUP($C412,OFFSET(ASZ!$AB$42,K403,IF(K405,-4,-3),12,3),3,FALSE))</f>
        <v/>
      </c>
      <c r="L413" s="635" t="str">
        <f ca="1">IF(L404,"",VLOOKUP($C412,OFFSET(ASZ!$AB$42,L403,IF(L405,-4,-3),12,3),3,FALSE))</f>
        <v/>
      </c>
      <c r="M413" s="635" t="str">
        <f ca="1">IF(M404,"",VLOOKUP($C412,OFFSET(ASZ!$AB$42,M403,IF(M405,-4,-3),12,3),3,FALSE))</f>
        <v/>
      </c>
      <c r="N413" s="635" t="str">
        <f ca="1">IF(N404,"",VLOOKUP($C412,OFFSET(ASZ!$AB$42,N403,IF(N405,-4,-3),12,3),3,FALSE))</f>
        <v/>
      </c>
      <c r="O413" s="635" t="str">
        <f ca="1">IF(O404,"",VLOOKUP($C412,OFFSET(ASZ!$AB$42,O403,IF(O405,-4,-3),12,3),3,FALSE))</f>
        <v/>
      </c>
      <c r="P413" s="635" t="str">
        <f ca="1">IF(P404,"",VLOOKUP($C412,OFFSET(ASZ!$AB$42,P403,IF(P405,-4,-3),12,3),3,FALSE))</f>
        <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3"/>
      <c r="AQ413" s="888">
        <f ca="1">IF(SUM(D413:AO413)=0,"",SUM(D413:AO413))</f>
        <v>7</v>
      </c>
      <c r="AV413" s="641"/>
      <c r="AW413" s="642">
        <v>3.4700000000000002E-2</v>
      </c>
    </row>
    <row r="414" spans="1:54" ht="12.75" customHeight="1">
      <c r="A414" s="972"/>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3"/>
      <c r="AQ414" s="889" t="str">
        <f>IF(SUM(D414:AP414)=0,"",SUM(D414:AP414))</f>
        <v/>
      </c>
      <c r="AV414" s="641"/>
      <c r="AW414" s="642">
        <v>3.4799999999999998E-2</v>
      </c>
    </row>
    <row r="415" spans="1:54" ht="12.75" customHeight="1">
      <c r="A415" s="972"/>
      <c r="C415" s="678"/>
      <c r="D415" s="678" t="s">
        <v>432</v>
      </c>
      <c r="E415" s="682" t="str">
        <f t="shared" ref="E415:Y415" ca="1" si="43">IF(E413="","",IF(SUM(E417:E446)+E414=E413,"–",SUM(E417:E446)+E414-E413))</f>
        <v>–</v>
      </c>
      <c r="F415" s="682" t="str">
        <f t="shared" ca="1" si="43"/>
        <v>–</v>
      </c>
      <c r="G415" s="682" t="str">
        <f t="shared" ca="1" si="43"/>
        <v/>
      </c>
      <c r="H415" s="682" t="str">
        <f t="shared" ca="1" si="43"/>
        <v/>
      </c>
      <c r="I415" s="682" t="str">
        <f t="shared" ca="1" si="43"/>
        <v/>
      </c>
      <c r="J415" s="682" t="str">
        <f t="shared" ca="1" si="43"/>
        <v/>
      </c>
      <c r="K415" s="682" t="str">
        <f t="shared" ca="1" si="43"/>
        <v/>
      </c>
      <c r="L415" s="682" t="str">
        <f t="shared" ca="1" si="43"/>
        <v/>
      </c>
      <c r="M415" s="682" t="str">
        <f t="shared" ca="1" si="43"/>
        <v/>
      </c>
      <c r="N415" s="682" t="str">
        <f t="shared" ca="1" si="43"/>
        <v/>
      </c>
      <c r="O415" s="682" t="str">
        <f t="shared" ca="1" si="43"/>
        <v/>
      </c>
      <c r="P415" s="682" t="str">
        <f t="shared" ca="1" si="43"/>
        <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2"/>
      <c r="AV416" s="641"/>
      <c r="AW416" s="642">
        <v>3.5000000000000003E-2</v>
      </c>
    </row>
    <row r="417" spans="1:53" ht="12.75" customHeight="1">
      <c r="A417" s="972"/>
      <c r="C417" s="902" t="s">
        <v>490</v>
      </c>
      <c r="D417" s="905">
        <v>73</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Horváth János</v>
      </c>
      <c r="BA417" s="592"/>
    </row>
    <row r="418" spans="1:53" ht="12.75" customHeight="1">
      <c r="A418" s="972"/>
      <c r="C418" s="903" t="s">
        <v>491</v>
      </c>
      <c r="D418" s="906">
        <v>2</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Nemes Zoltán</v>
      </c>
      <c r="BA418" s="592"/>
    </row>
    <row r="419" spans="1:53" ht="12.75" customHeight="1">
      <c r="A419" s="972"/>
      <c r="C419" s="903" t="s">
        <v>492</v>
      </c>
      <c r="D419" s="906">
        <v>5</v>
      </c>
      <c r="E419" s="894">
        <v>1</v>
      </c>
      <c r="F419" s="895">
        <v>1</v>
      </c>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f t="shared" si="46"/>
        <v>2</v>
      </c>
      <c r="AS419" s="247"/>
      <c r="AV419" s="641"/>
      <c r="AW419" s="642">
        <v>3.5299999999999998E-2</v>
      </c>
      <c r="AX419" s="354">
        <f t="shared" si="44"/>
        <v>2.0352999999999999</v>
      </c>
      <c r="AY419" s="351" t="str">
        <f t="shared" ca="1" si="47"/>
        <v>ZRÍNYIGYÖNGYE</v>
      </c>
      <c r="AZ419" s="356" t="str">
        <f t="shared" si="45"/>
        <v>Török János</v>
      </c>
      <c r="BA419" s="592"/>
    </row>
    <row r="420" spans="1:53" ht="12.75" customHeight="1">
      <c r="A420" s="972"/>
      <c r="C420" s="903" t="s">
        <v>493</v>
      </c>
      <c r="D420" s="906">
        <v>6</v>
      </c>
      <c r="E420" s="894"/>
      <c r="F420" s="895"/>
      <c r="G420" s="895"/>
      <c r="H420" s="895"/>
      <c r="I420" s="895"/>
      <c r="J420" s="895"/>
      <c r="K420" s="895"/>
      <c r="L420" s="895"/>
      <c r="M420" s="895"/>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t="str">
        <f t="shared" si="46"/>
        <v/>
      </c>
      <c r="AS420" s="247"/>
      <c r="AV420" s="641"/>
      <c r="AW420" s="642">
        <v>3.5400000000000001E-2</v>
      </c>
      <c r="AX420" s="354">
        <f>IF(OR(C420="",AQ420=""),0,AQ420+AW420)</f>
        <v>0</v>
      </c>
      <c r="AY420" s="351" t="str">
        <f t="shared" ca="1" si="47"/>
        <v>ZRÍNYIGYÖNGYE</v>
      </c>
      <c r="AZ420" s="356" t="str">
        <f>C420</f>
        <v>Horváth Tamás</v>
      </c>
      <c r="BA420" s="592"/>
    </row>
    <row r="421" spans="1:53" ht="12.75" customHeight="1">
      <c r="A421" s="972"/>
      <c r="C421" s="903" t="s">
        <v>494</v>
      </c>
      <c r="D421" s="906">
        <v>7</v>
      </c>
      <c r="E421" s="894"/>
      <c r="F421" s="895"/>
      <c r="G421" s="895"/>
      <c r="H421" s="895"/>
      <c r="I421" s="895"/>
      <c r="J421" s="895"/>
      <c r="K421" s="895"/>
      <c r="L421" s="895"/>
      <c r="M421" s="895"/>
      <c r="N421" s="895"/>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t="str">
        <f t="shared" si="46"/>
        <v/>
      </c>
      <c r="AS421" s="247"/>
      <c r="AV421" s="641"/>
      <c r="AW421" s="642">
        <v>3.5499999999999997E-2</v>
      </c>
      <c r="AX421" s="354">
        <f t="shared" si="44"/>
        <v>0</v>
      </c>
      <c r="AY421" s="351" t="str">
        <f t="shared" ca="1" si="47"/>
        <v>ZRÍNYIGYÖNGYE</v>
      </c>
      <c r="AZ421" s="356" t="str">
        <f t="shared" si="45"/>
        <v>Czellár Imre</v>
      </c>
      <c r="BA421" s="592"/>
    </row>
    <row r="422" spans="1:53" ht="12.75" customHeight="1">
      <c r="A422" s="972"/>
      <c r="C422" s="903" t="s">
        <v>495</v>
      </c>
      <c r="D422" s="906">
        <v>8</v>
      </c>
      <c r="E422" s="894"/>
      <c r="F422" s="895">
        <v>2</v>
      </c>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f t="shared" si="46"/>
        <v>2</v>
      </c>
      <c r="AS422" s="247"/>
      <c r="AV422" s="641"/>
      <c r="AW422" s="642">
        <v>3.56E-2</v>
      </c>
      <c r="AX422" s="354">
        <f t="shared" si="44"/>
        <v>2.0356000000000001</v>
      </c>
      <c r="AY422" s="351" t="str">
        <f t="shared" ca="1" si="47"/>
        <v>ZRÍNYIGYÖNGYE</v>
      </c>
      <c r="AZ422" s="356" t="str">
        <f t="shared" si="45"/>
        <v>Revák Sándor</v>
      </c>
      <c r="BA422" s="592"/>
    </row>
    <row r="423" spans="1:53" ht="12.75" customHeight="1">
      <c r="A423" s="972"/>
      <c r="C423" s="903" t="s">
        <v>496</v>
      </c>
      <c r="D423" s="906">
        <v>9</v>
      </c>
      <c r="E423" s="894"/>
      <c r="F423" s="895"/>
      <c r="G423" s="895"/>
      <c r="H423" s="895"/>
      <c r="I423" s="895"/>
      <c r="J423" s="895"/>
      <c r="K423" s="895"/>
      <c r="L423" s="895"/>
      <c r="M423" s="895"/>
      <c r="N423" s="895"/>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t="str">
        <f t="shared" si="46"/>
        <v/>
      </c>
      <c r="AS423" s="247"/>
      <c r="AV423" s="641"/>
      <c r="AW423" s="642">
        <v>3.5700000000000003E-2</v>
      </c>
      <c r="AX423" s="354">
        <f t="shared" si="44"/>
        <v>0</v>
      </c>
      <c r="AY423" s="351" t="str">
        <f t="shared" ca="1" si="47"/>
        <v>ZRÍNYIGYÖNGYE</v>
      </c>
      <c r="AZ423" s="356" t="str">
        <f t="shared" si="45"/>
        <v>Szalóczy János</v>
      </c>
      <c r="BA423" s="592"/>
    </row>
    <row r="424" spans="1:53" ht="12.75" customHeight="1">
      <c r="A424" s="972"/>
      <c r="C424" s="903" t="s">
        <v>497</v>
      </c>
      <c r="D424" s="906">
        <v>10</v>
      </c>
      <c r="E424" s="894"/>
      <c r="F424" s="895"/>
      <c r="G424" s="895"/>
      <c r="H424" s="895"/>
      <c r="I424" s="895"/>
      <c r="J424" s="895"/>
      <c r="K424" s="895"/>
      <c r="L424" s="895"/>
      <c r="M424" s="895"/>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t="str">
        <f t="shared" si="46"/>
        <v/>
      </c>
      <c r="AS424" s="247"/>
      <c r="AV424" s="641"/>
      <c r="AW424" s="642">
        <v>3.5799999999999998E-2</v>
      </c>
      <c r="AX424" s="354">
        <f t="shared" si="44"/>
        <v>0</v>
      </c>
      <c r="AY424" s="351" t="str">
        <f t="shared" ca="1" si="47"/>
        <v>ZRÍNYIGYÖNGYE</v>
      </c>
      <c r="AZ424" s="356" t="str">
        <f t="shared" si="45"/>
        <v xml:space="preserve">Baran János </v>
      </c>
      <c r="BA424" s="592"/>
    </row>
    <row r="425" spans="1:53" ht="12.75" customHeight="1">
      <c r="A425" s="972"/>
      <c r="C425" s="903" t="s">
        <v>498</v>
      </c>
      <c r="D425" s="906">
        <v>11</v>
      </c>
      <c r="E425" s="894"/>
      <c r="F425" s="895"/>
      <c r="G425" s="895"/>
      <c r="H425" s="895"/>
      <c r="I425" s="895"/>
      <c r="J425" s="895"/>
      <c r="K425" s="895"/>
      <c r="L425" s="895"/>
      <c r="M425" s="895"/>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t="str">
        <f t="shared" si="46"/>
        <v/>
      </c>
      <c r="AS425" s="247"/>
      <c r="AV425" s="641"/>
      <c r="AW425" s="642">
        <v>3.5900000000000001E-2</v>
      </c>
      <c r="AX425" s="354">
        <f t="shared" si="44"/>
        <v>0</v>
      </c>
      <c r="AY425" s="351" t="str">
        <f t="shared" ca="1" si="47"/>
        <v>ZRÍNYIGYÖNGYE</v>
      </c>
      <c r="AZ425" s="356" t="str">
        <f t="shared" si="45"/>
        <v>Domokos László</v>
      </c>
      <c r="BA425" s="592"/>
    </row>
    <row r="426" spans="1:53" ht="12.75" customHeight="1">
      <c r="A426" s="972"/>
      <c r="C426" s="903" t="s">
        <v>499</v>
      </c>
      <c r="D426" s="906">
        <v>13</v>
      </c>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t="str">
        <f t="shared" si="45"/>
        <v>Holubák Tamás</v>
      </c>
      <c r="BA426" s="592"/>
    </row>
    <row r="427" spans="1:53" ht="12.75" customHeight="1">
      <c r="A427" s="972"/>
      <c r="C427" s="903" t="s">
        <v>500</v>
      </c>
      <c r="D427" s="906">
        <v>19</v>
      </c>
      <c r="E427" s="894"/>
      <c r="F427" s="895">
        <v>2</v>
      </c>
      <c r="G427" s="895"/>
      <c r="H427" s="895"/>
      <c r="I427" s="895"/>
      <c r="J427" s="895"/>
      <c r="K427" s="895"/>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f t="shared" si="46"/>
        <v>2</v>
      </c>
      <c r="AS427" s="247"/>
      <c r="AV427" s="641"/>
      <c r="AW427" s="642">
        <v>3.61E-2</v>
      </c>
      <c r="AX427" s="354">
        <f t="shared" si="44"/>
        <v>2.0360999999999998</v>
      </c>
      <c r="AY427" s="351" t="str">
        <f t="shared" ca="1" si="47"/>
        <v>ZRÍNYIGYÖNGYE</v>
      </c>
      <c r="AZ427" s="356" t="str">
        <f t="shared" si="45"/>
        <v>Papp Zoltán</v>
      </c>
      <c r="BA427" s="592"/>
    </row>
    <row r="428" spans="1:53" ht="12.75" customHeight="1">
      <c r="A428" s="972"/>
      <c r="C428" s="903" t="s">
        <v>501</v>
      </c>
      <c r="D428" s="906">
        <v>21</v>
      </c>
      <c r="E428" s="894"/>
      <c r="F428" s="895"/>
      <c r="G428" s="895"/>
      <c r="H428" s="895"/>
      <c r="I428" s="895"/>
      <c r="J428" s="895"/>
      <c r="K428" s="895"/>
      <c r="L428" s="895"/>
      <c r="M428" s="895"/>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t="str">
        <f t="shared" si="46"/>
        <v/>
      </c>
      <c r="AS428" s="247"/>
      <c r="AV428" s="641"/>
      <c r="AW428" s="642">
        <v>3.6200000000000003E-2</v>
      </c>
      <c r="AX428" s="354">
        <f t="shared" si="44"/>
        <v>0</v>
      </c>
      <c r="AY428" s="351" t="str">
        <f t="shared" ca="1" si="47"/>
        <v>ZRÍNYIGYÖNGYE</v>
      </c>
      <c r="AZ428" s="356" t="str">
        <f t="shared" si="45"/>
        <v>Horváth László</v>
      </c>
      <c r="BA428" s="592"/>
    </row>
    <row r="429" spans="1:53" ht="12.75" customHeight="1">
      <c r="A429" s="972"/>
      <c r="C429" s="903" t="s">
        <v>502</v>
      </c>
      <c r="D429" s="906">
        <v>86</v>
      </c>
      <c r="E429" s="894"/>
      <c r="F429" s="895">
        <v>1</v>
      </c>
      <c r="G429" s="895"/>
      <c r="H429" s="895"/>
      <c r="I429" s="895"/>
      <c r="J429" s="895"/>
      <c r="K429" s="895"/>
      <c r="L429" s="895"/>
      <c r="M429" s="895"/>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f t="shared" si="46"/>
        <v>1</v>
      </c>
      <c r="AS429" s="247"/>
      <c r="AV429" s="641"/>
      <c r="AW429" s="642">
        <v>3.6299999999999999E-2</v>
      </c>
      <c r="AX429" s="354">
        <f t="shared" si="44"/>
        <v>1.0363</v>
      </c>
      <c r="AY429" s="351" t="str">
        <f t="shared" ca="1" si="47"/>
        <v>ZRÍNYIGYÖNGYE</v>
      </c>
      <c r="AZ429" s="356" t="str">
        <f t="shared" si="45"/>
        <v>Lénárt László</v>
      </c>
      <c r="BA429" s="592"/>
    </row>
    <row r="430" spans="1:53" ht="12.75" customHeight="1">
      <c r="A430" s="972"/>
      <c r="C430" s="903"/>
      <c r="D430" s="906"/>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f t="shared" si="45"/>
        <v>0</v>
      </c>
      <c r="BA430" s="592"/>
    </row>
    <row r="431" spans="1:53" ht="12.75" customHeight="1">
      <c r="A431" s="972"/>
      <c r="C431" s="903"/>
      <c r="D431" s="906"/>
      <c r="E431" s="894"/>
      <c r="F431" s="895"/>
      <c r="G431" s="895"/>
      <c r="H431" s="895"/>
      <c r="I431" s="895"/>
      <c r="J431" s="895"/>
      <c r="K431" s="895"/>
      <c r="L431" s="895"/>
      <c r="M431" s="895"/>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t="str">
        <f t="shared" si="46"/>
        <v/>
      </c>
      <c r="AS431" s="247"/>
      <c r="AV431" s="641"/>
      <c r="AW431" s="642">
        <v>3.6499999999999998E-2</v>
      </c>
      <c r="AX431" s="354">
        <f t="shared" si="44"/>
        <v>0</v>
      </c>
      <c r="AY431" s="351" t="str">
        <f t="shared" ca="1" si="47"/>
        <v>ZRÍNYIGYÖNGYE</v>
      </c>
      <c r="AZ431" s="356">
        <f t="shared" si="45"/>
        <v>0</v>
      </c>
      <c r="BA431" s="592"/>
    </row>
    <row r="432" spans="1:53" ht="12.75" customHeight="1">
      <c r="A432" s="972"/>
      <c r="C432" s="903"/>
      <c r="D432" s="906"/>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f t="shared" si="45"/>
        <v>0</v>
      </c>
      <c r="BA432" s="592"/>
    </row>
    <row r="433" spans="1:53" ht="12.75" customHeight="1">
      <c r="A433" s="972"/>
      <c r="C433" s="903"/>
      <c r="D433" s="906"/>
      <c r="E433" s="894"/>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t="str">
        <f t="shared" si="46"/>
        <v/>
      </c>
      <c r="AS433" s="247"/>
      <c r="AV433" s="641"/>
      <c r="AW433" s="642">
        <v>3.6700000000000003E-2</v>
      </c>
      <c r="AX433" s="354">
        <f t="shared" si="44"/>
        <v>0</v>
      </c>
      <c r="AY433" s="351" t="str">
        <f t="shared" ca="1" si="47"/>
        <v>ZRÍNYIGYÖNGYE</v>
      </c>
      <c r="AZ433" s="356">
        <f t="shared" si="45"/>
        <v>0</v>
      </c>
      <c r="BA433" s="592"/>
    </row>
    <row r="434" spans="1:53" ht="12.75" customHeight="1">
      <c r="A434" s="972"/>
      <c r="C434" s="903"/>
      <c r="D434" s="906"/>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f t="shared" si="45"/>
        <v>0</v>
      </c>
      <c r="BA434" s="592"/>
    </row>
    <row r="435" spans="1:53" ht="12.75" customHeight="1">
      <c r="A435" s="972"/>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2"/>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2"/>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2"/>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2"/>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2"/>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2"/>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2"/>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2"/>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2"/>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2"/>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2"/>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2"/>
      <c r="AV447" s="641"/>
      <c r="AW447" s="642">
        <v>3.8100000000000002E-2</v>
      </c>
      <c r="AX447" s="592"/>
      <c r="AY447" s="592"/>
      <c r="BA447" s="592"/>
    </row>
    <row r="448" spans="1:53" ht="1.5" hidden="1" customHeight="1">
      <c r="A448" s="972"/>
      <c r="AV448" s="641"/>
      <c r="AW448" s="642"/>
    </row>
    <row r="449" spans="1:54" s="155" customFormat="1" ht="11.25" hidden="1" customHeight="1">
      <c r="A449" s="972"/>
      <c r="AS449" s="618"/>
      <c r="AU449" s="615"/>
      <c r="AV449" s="641"/>
      <c r="AW449" s="642"/>
      <c r="AX449" s="593"/>
      <c r="AY449" s="593"/>
      <c r="AZ449" s="617"/>
      <c r="BA449" s="593"/>
      <c r="BB449" s="615"/>
    </row>
    <row r="450" spans="1:54" s="163" customFormat="1" ht="13.5" hidden="1" customHeight="1">
      <c r="A450" s="972"/>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2"/>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2"/>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2"/>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2"/>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2"/>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2"/>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2"/>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2"/>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2"/>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2"/>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2"/>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2"/>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3"/>
      <c r="AV462" s="641"/>
      <c r="AW462" s="642"/>
    </row>
    <row r="463" spans="1:54" ht="12.75" hidden="1" customHeight="1">
      <c r="A463" s="972"/>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3"/>
      <c r="AQ463" s="888"/>
      <c r="AV463" s="641"/>
      <c r="AW463" s="642"/>
    </row>
    <row r="464" spans="1:54" ht="12.75" hidden="1" customHeight="1">
      <c r="A464" s="972"/>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3"/>
      <c r="AQ464" s="889"/>
      <c r="AV464" s="641"/>
      <c r="AW464" s="642"/>
    </row>
    <row r="465" spans="1:53" ht="12.75" hidden="1" customHeight="1">
      <c r="A465" s="972"/>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2"/>
      <c r="AV466" s="641"/>
      <c r="AW466" s="642"/>
    </row>
    <row r="467" spans="1:53" ht="12.75" hidden="1" customHeight="1">
      <c r="A467" s="972"/>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2"/>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2"/>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2"/>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2"/>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2"/>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2"/>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2"/>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2"/>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2"/>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2"/>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2"/>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2"/>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2"/>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2"/>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2"/>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2"/>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2"/>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2"/>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2"/>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2"/>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2"/>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2"/>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2"/>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2"/>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2"/>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2"/>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2"/>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2"/>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2"/>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2"/>
      <c r="AV497" s="641"/>
      <c r="AW497" s="642"/>
      <c r="AX497" s="592"/>
      <c r="AY497" s="592"/>
      <c r="BA497" s="592"/>
    </row>
    <row r="498" spans="1:54" ht="1.5" hidden="1" customHeight="1">
      <c r="A498" s="972"/>
      <c r="AV498" s="641"/>
      <c r="AW498" s="642">
        <f t="shared" ref="AW498:AW546" si="48">AW497+0.0001</f>
        <v>1E-4</v>
      </c>
    </row>
    <row r="499" spans="1:54" s="155" customFormat="1" ht="11.25" hidden="1" customHeight="1">
      <c r="A499" s="972"/>
      <c r="AS499" s="618"/>
      <c r="AU499" s="615"/>
      <c r="AV499" s="641"/>
      <c r="AW499" s="642">
        <f t="shared" si="48"/>
        <v>2.0000000000000001E-4</v>
      </c>
      <c r="AX499" s="593"/>
      <c r="AY499" s="593"/>
      <c r="AZ499" s="617"/>
      <c r="BA499" s="593"/>
      <c r="BB499" s="615"/>
    </row>
    <row r="500" spans="1:54" s="163" customFormat="1" ht="13.5" hidden="1" customHeight="1">
      <c r="A500" s="972"/>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2"/>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2"/>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2"/>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2"/>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2"/>
      <c r="D505" s="622"/>
      <c r="E505" s="689" t="b">
        <f ca="1">COUNTIF(OFFSET(ASZ!$AB$42,E503,-4,12,1),$C512)=1</f>
        <v>0</v>
      </c>
      <c r="F505" s="689" t="b">
        <f ca="1">COUNTIF(OFFSET(ASZ!$AB$42,F503,-4,12,1),$C512)=1</f>
        <v>0</v>
      </c>
      <c r="G505" s="689" t="b">
        <f ca="1">COUNTIF(OFFSET(ASZ!$AB$42,G503,-4,12,1),$C512)=1</f>
        <v>1</v>
      </c>
      <c r="H505" s="689" t="b">
        <f ca="1">COUNTIF(OFFSET(ASZ!$AB$42,H503,-4,12,1),$C512)=1</f>
        <v>0</v>
      </c>
      <c r="I505" s="689" t="b">
        <f ca="1">COUNTIF(OFFSET(ASZ!$AB$42,I503,-4,12,1),$C512)=1</f>
        <v>1</v>
      </c>
      <c r="J505" s="689" t="b">
        <f ca="1">COUNTIF(OFFSET(ASZ!$AB$42,J503,-4,12,1),$C512)=1</f>
        <v>1</v>
      </c>
      <c r="K505" s="689" t="b">
        <f ca="1">COUNTIF(OFFSET(ASZ!$AB$42,K503,-4,12,1),$C512)=1</f>
        <v>1</v>
      </c>
      <c r="L505" s="689" t="b">
        <f ca="1">COUNTIF(OFFSET(ASZ!$AB$42,L503,-4,12,1),$C512)=1</f>
        <v>1</v>
      </c>
      <c r="M505" s="689" t="b">
        <f ca="1">COUNTIF(OFFSET(ASZ!$AB$42,M503,-4,12,1),$C512)=1</f>
        <v>1</v>
      </c>
      <c r="N505" s="689" t="b">
        <f ca="1">COUNTIF(OFFSET(ASZ!$AB$42,N503,-4,12,1),$C512)=1</f>
        <v>0</v>
      </c>
      <c r="O505" s="689" t="b">
        <f ca="1">COUNTIF(OFFSET(ASZ!$AB$42,O503,-4,12,1),$C512)=1</f>
        <v>1</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1</v>
      </c>
      <c r="V505" s="689" t="b">
        <f ca="1">COUNTIF(OFFSET(ASZ!$AB$42,V503,-4,12,1),$C512)=1</f>
        <v>0</v>
      </c>
      <c r="W505" s="689" t="b">
        <f ca="1">COUNTIF(OFFSET(ASZ!$AB$42,W503,-4,12,1),$C512)=1</f>
        <v>1</v>
      </c>
      <c r="X505" s="689" t="b">
        <f ca="1">COUNTIF(OFFSET(ASZ!$AB$42,X503,-4,12,1),$C512)=1</f>
        <v>1</v>
      </c>
      <c r="Y505" s="689" t="b">
        <f ca="1">COUNTIF(OFFSET(ASZ!$AB$42,Y503,-4,12,1),$C512)=1</f>
        <v>1</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2"/>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2"/>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2"/>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2"/>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2"/>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2"/>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2"/>
      <c r="C512" s="870" t="str">
        <f ca="1">UPPER(INDEX(teams.a,C501,1))</f>
        <v>ABÉ UNITED</v>
      </c>
      <c r="D512" s="683"/>
      <c r="E512" s="683">
        <f ca="1">IF(E504,"",VLOOKUP($C512,OFFSET(ASZ!$AB$42,E503,IF(E505,-4,-3),12,12),IF(E505,12,11),FALSE))</f>
        <v>45371</v>
      </c>
      <c r="F512" s="683">
        <f ca="1">IF(F504,"",VLOOKUP($C512,OFFSET(ASZ!$AB$42,F503,IF(F505,-4,-3),12,12),IF(F505,12,11),FALSE))</f>
        <v>45378</v>
      </c>
      <c r="G512" s="683">
        <f ca="1">IF(G504,"",VLOOKUP($C512,OFFSET(ASZ!$AB$42,G503,IF(G505,-4,-3),12,12),IF(G505,12,11),FALSE))</f>
        <v>45385</v>
      </c>
      <c r="H512" s="683">
        <f ca="1">IF(H504,"",VLOOKUP($C512,OFFSET(ASZ!$AB$42,H503,IF(H505,-4,-3),12,12),IF(H505,12,11),FALSE))</f>
        <v>45392</v>
      </c>
      <c r="I512" s="683">
        <f ca="1">IF(I504,"",VLOOKUP($C512,OFFSET(ASZ!$AB$42,I503,IF(I505,-4,-3),12,12),IF(I505,12,11),FALSE))</f>
        <v>45399</v>
      </c>
      <c r="J512" s="683">
        <f ca="1">IF(J504,"",VLOOKUP($C512,OFFSET(ASZ!$AB$42,J503,IF(J505,-4,-3),12,12),IF(J505,12,11),FALSE))</f>
        <v>45406</v>
      </c>
      <c r="K512" s="683">
        <f ca="1">IF(K504,"",VLOOKUP($C512,OFFSET(ASZ!$AB$42,K503,IF(K505,-4,-3),12,12),IF(K505,12,11),FALSE))</f>
        <v>45420</v>
      </c>
      <c r="L512" s="683">
        <f ca="1">IF(L504,"",VLOOKUP($C512,OFFSET(ASZ!$AB$42,L503,IF(L505,-4,-3),12,12),IF(L505,12,11),FALSE))</f>
        <v>45427</v>
      </c>
      <c r="M512" s="683">
        <f ca="1">IF(M504,"",VLOOKUP($C512,OFFSET(ASZ!$AB$42,M503,IF(M505,-4,-3),12,12),IF(M505,12,11),FALSE))</f>
        <v>45434</v>
      </c>
      <c r="N512" s="683">
        <f ca="1">IF(N504,"",VLOOKUP($C512,OFFSET(ASZ!$AB$42,N503,IF(N505,-4,-3),12,12),IF(N505,12,11),FALSE))</f>
        <v>45441</v>
      </c>
      <c r="O512" s="683">
        <f ca="1">IF(O504,"",VLOOKUP($C512,OFFSET(ASZ!$AB$42,O503,IF(O505,-4,-3),12,12),IF(O505,12,11),FALSE))</f>
        <v>45448</v>
      </c>
      <c r="P512" s="683">
        <f ca="1">IF(P504,"",VLOOKUP($C512,OFFSET(ASZ!$AB$42,P503,IF(P505,-4,-3),12,12),IF(P505,12,11),FALSE))</f>
        <v>45455</v>
      </c>
      <c r="Q512" s="683">
        <f ca="1">IF(Q504,"",VLOOKUP($C512,OFFSET(ASZ!$AB$42,Q503,IF(Q505,-4,-3),12,12),IF(Q505,12,11),FALSE))</f>
        <v>45462</v>
      </c>
      <c r="R512" s="683">
        <f ca="1">IF(R504,"",VLOOKUP($C512,OFFSET(ASZ!$AB$42,R503,IF(R505,-4,-3),12,12),IF(R505,12,11),FALSE))</f>
        <v>45539</v>
      </c>
      <c r="S512" s="683">
        <f ca="1">IF(S504,"",VLOOKUP($C512,OFFSET(ASZ!$AB$42,S503,IF(S505,-4,-3),12,12),IF(S505,12,11),FALSE))</f>
        <v>45546</v>
      </c>
      <c r="T512" s="683">
        <f ca="1">IF(T504,"",VLOOKUP($C512,OFFSET(ASZ!$AB$42,T503,IF(T505,-4,-3),12,12),IF(T505,12,11),FALSE))</f>
        <v>45553</v>
      </c>
      <c r="U512" s="683">
        <f ca="1">IF(U504,"",VLOOKUP($C512,OFFSET(ASZ!$AB$42,U503,IF(U505,-4,-3),12,12),IF(U505,12,11),FALSE))</f>
        <v>45560</v>
      </c>
      <c r="V512" s="683">
        <f ca="1">IF(V504,"",VLOOKUP($C512,OFFSET(ASZ!$AB$42,V503,IF(V505,-4,-3),12,12),IF(V505,12,11),FALSE))</f>
        <v>45567</v>
      </c>
      <c r="W512" s="683">
        <f ca="1">IF(W504,"",VLOOKUP($C512,OFFSET(ASZ!$AB$42,W503,IF(W505,-4,-3),12,12),IF(W505,12,11),FALSE))</f>
        <v>45574</v>
      </c>
      <c r="X512" s="683">
        <f ca="1">IF(X504,"",VLOOKUP($C512,OFFSET(ASZ!$AB$42,X503,IF(X505,-4,-3),12,12),IF(X505,12,11),FALSE))</f>
        <v>45581</v>
      </c>
      <c r="Y512" s="683">
        <f ca="1">IF(Y504,"",VLOOKUP($C512,OFFSET(ASZ!$AB$42,Y503,IF(Y505,-4,-3),12,12),IF(Y505,12,11),FALSE))</f>
        <v>45595</v>
      </c>
      <c r="Z512" s="683">
        <f ca="1">IF(Z504,"",VLOOKUP($C512,OFFSET(ASZ!$AB$42,Z503,IF(Z505,-4,-3),12,12),IF(Z505,12,11),FALSE))</f>
        <v>45371</v>
      </c>
      <c r="AA512" s="683">
        <f ca="1">IF(AA504,"",VLOOKUP($C512,OFFSET(ASZ!$AB$42,AA503,IF(AA505,-4,-3),12,12),IF(AA505,12,11),FALSE))</f>
        <v>45371</v>
      </c>
      <c r="AB512" s="683">
        <f ca="1">IF(AB504,"",VLOOKUP($C512,OFFSET(ASZ!$AB$42,AB503,IF(AB505,-4,-3),12,12),IF(AB505,12,11),FALSE))</f>
        <v>45371</v>
      </c>
      <c r="AC512" s="683">
        <f ca="1">IF(AC504,"",VLOOKUP($C512,OFFSET(ASZ!$AB$42,AC503,IF(AC505,-4,-3),12,12),IF(AC505,12,11),FALSE))</f>
        <v>45371</v>
      </c>
      <c r="AD512" s="683">
        <f ca="1">IF(AD504,"",VLOOKUP($C512,OFFSET(ASZ!$AB$42,AD503,IF(AD505,-4,-3),12,12),IF(AD505,12,11),FALSE))</f>
        <v>45371</v>
      </c>
      <c r="AE512" s="683">
        <f ca="1">IF(AE504,"",VLOOKUP($C512,OFFSET(ASZ!$AB$42,AE503,IF(AE505,-4,-3),12,12),IF(AE505,12,11),FALSE))</f>
        <v>45371</v>
      </c>
      <c r="AF512" s="683"/>
      <c r="AG512" s="683"/>
      <c r="AH512" s="683"/>
      <c r="AI512" s="683"/>
      <c r="AJ512" s="683"/>
      <c r="AK512" s="683"/>
      <c r="AL512" s="683"/>
      <c r="AM512" s="683"/>
      <c r="AN512" s="683"/>
      <c r="AO512" s="683"/>
      <c r="AP512" s="973" t="s">
        <v>429</v>
      </c>
      <c r="AV512" s="641"/>
      <c r="AW512" s="642">
        <f t="shared" si="48"/>
        <v>1.5000000000000005E-3</v>
      </c>
    </row>
    <row r="513" spans="1:53" ht="12.75" hidden="1" customHeight="1">
      <c r="A513" s="972"/>
      <c r="C513" s="203"/>
      <c r="D513" s="203" t="s">
        <v>430</v>
      </c>
      <c r="E513" s="635">
        <f ca="1">IF(E504,"",VLOOKUP($C512,OFFSET(ASZ!$AB$42,E503,IF(E505,-4,-3),12,3),3,FALSE))</f>
        <v>6</v>
      </c>
      <c r="F513" s="635">
        <f ca="1">IF(F504,"",VLOOKUP($C512,OFFSET(ASZ!$AB$42,F503,IF(F505,-4,-3),12,3),3,FALSE))</f>
        <v>1</v>
      </c>
      <c r="G513" s="635" t="str">
        <f ca="1">IF(G504,"",VLOOKUP($C512,OFFSET(ASZ!$AB$42,G503,IF(G505,-4,-3),12,3),3,FALSE))</f>
        <v/>
      </c>
      <c r="H513" s="635" t="str">
        <f ca="1">IF(H504,"",VLOOKUP($C512,OFFSET(ASZ!$AB$42,H503,IF(H505,-4,-3),12,3),3,FALSE))</f>
        <v/>
      </c>
      <c r="I513" s="635" t="str">
        <f ca="1">IF(I504,"",VLOOKUP($C512,OFFSET(ASZ!$AB$42,I503,IF(I505,-4,-3),12,3),3,FALSE))</f>
        <v/>
      </c>
      <c r="J513" s="635" t="str">
        <f ca="1">IF(J504,"",VLOOKUP($C512,OFFSET(ASZ!$AB$42,J503,IF(J505,-4,-3),12,3),3,FALSE))</f>
        <v/>
      </c>
      <c r="K513" s="635" t="str">
        <f ca="1">IF(K504,"",VLOOKUP($C512,OFFSET(ASZ!$AB$42,K503,IF(K505,-4,-3),12,3),3,FALSE))</f>
        <v/>
      </c>
      <c r="L513" s="635" t="str">
        <f ca="1">IF(L504,"",VLOOKUP($C512,OFFSET(ASZ!$AB$42,L503,IF(L505,-4,-3),12,3),3,FALSE))</f>
        <v/>
      </c>
      <c r="M513" s="635" t="str">
        <f ca="1">IF(M504,"",VLOOKUP($C512,OFFSET(ASZ!$AB$42,M503,IF(M505,-4,-3),12,3),3,FALSE))</f>
        <v/>
      </c>
      <c r="N513" s="635" t="str">
        <f ca="1">IF(N504,"",VLOOKUP($C512,OFFSET(ASZ!$AB$42,N503,IF(N505,-4,-3),12,3),3,FALSE))</f>
        <v/>
      </c>
      <c r="O513" s="635" t="str">
        <f ca="1">IF(O504,"",VLOOKUP($C512,OFFSET(ASZ!$AB$42,O503,IF(O505,-4,-3),12,3),3,FALSE))</f>
        <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6</v>
      </c>
      <c r="AA513" s="635">
        <f ca="1">IF(AA504,"",VLOOKUP($C512,OFFSET(ASZ!$AB$42,AA503,IF(AA505,-4,-3),12,3),3,FALSE))</f>
        <v>6</v>
      </c>
      <c r="AB513" s="635">
        <f ca="1">IF(AB504,"",VLOOKUP($C512,OFFSET(ASZ!$AB$42,AB503,IF(AB505,-4,-3),12,3),3,FALSE))</f>
        <v>6</v>
      </c>
      <c r="AC513" s="635">
        <f ca="1">IF(AC504,"",VLOOKUP($C512,OFFSET(ASZ!$AB$42,AC503,IF(AC505,-4,-3),12,3),3,FALSE))</f>
        <v>6</v>
      </c>
      <c r="AD513" s="635">
        <f ca="1">IF(AD504,"",VLOOKUP($C512,OFFSET(ASZ!$AB$42,AD503,IF(AD505,-4,-3),12,3),3,FALSE))</f>
        <v>6</v>
      </c>
      <c r="AE513" s="635">
        <f ca="1">IF(AE504,"",VLOOKUP($C512,OFFSET(ASZ!$AB$42,AE503,IF(AE505,-4,-3),12,3),3,FALSE))</f>
        <v>6</v>
      </c>
      <c r="AF513" s="635"/>
      <c r="AG513" s="635"/>
      <c r="AH513" s="635"/>
      <c r="AI513" s="635"/>
      <c r="AJ513" s="635"/>
      <c r="AK513" s="635"/>
      <c r="AL513" s="635"/>
      <c r="AM513" s="635"/>
      <c r="AN513" s="635"/>
      <c r="AO513" s="635"/>
      <c r="AP513" s="973"/>
      <c r="AQ513" s="888">
        <f ca="1">IF(SUM(D513:AO513)=0,"",SUM(D513:AO513))</f>
        <v>43</v>
      </c>
      <c r="AV513" s="641"/>
      <c r="AW513" s="642">
        <f t="shared" si="48"/>
        <v>1.6000000000000005E-3</v>
      </c>
    </row>
    <row r="514" spans="1:53" ht="12.75" hidden="1" customHeight="1">
      <c r="A514" s="972"/>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3"/>
      <c r="AQ514" s="889" t="str">
        <f>IF(SUM(D514:AP514)=0,"",SUM(D514:AP514))</f>
        <v/>
      </c>
      <c r="AV514" s="641"/>
      <c r="AW514" s="642">
        <f t="shared" si="48"/>
        <v>1.7000000000000006E-3</v>
      </c>
    </row>
    <row r="515" spans="1:53" ht="12.75" hidden="1" customHeight="1">
      <c r="A515" s="972"/>
      <c r="C515" s="678"/>
      <c r="D515" s="678" t="s">
        <v>432</v>
      </c>
      <c r="E515" s="682">
        <f t="shared" ref="E515:AE515" ca="1" si="50">IF(E513="","",IF(SUM(E517:E546)+E514=E513,"–",SUM(E517:E546)+E514-E513))</f>
        <v>-6</v>
      </c>
      <c r="F515" s="682">
        <f t="shared" ca="1" si="50"/>
        <v>-1</v>
      </c>
      <c r="G515" s="682" t="str">
        <f t="shared" ca="1" si="50"/>
        <v/>
      </c>
      <c r="H515" s="682" t="str">
        <f t="shared" ca="1" si="50"/>
        <v/>
      </c>
      <c r="I515" s="682" t="str">
        <f t="shared" ca="1" si="50"/>
        <v/>
      </c>
      <c r="J515" s="682" t="str">
        <f t="shared" ca="1" si="50"/>
        <v/>
      </c>
      <c r="K515" s="682" t="str">
        <f t="shared" ca="1" si="50"/>
        <v/>
      </c>
      <c r="L515" s="682" t="str">
        <f t="shared" ca="1" si="50"/>
        <v/>
      </c>
      <c r="M515" s="682" t="str">
        <f t="shared" ca="1" si="50"/>
        <v/>
      </c>
      <c r="N515" s="682" t="str">
        <f t="shared" ca="1" si="50"/>
        <v/>
      </c>
      <c r="O515" s="682" t="str">
        <f t="shared" ca="1" si="50"/>
        <v/>
      </c>
      <c r="P515" s="682" t="str">
        <f t="shared" ca="1" si="50"/>
        <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-6</v>
      </c>
      <c r="AA515" s="682">
        <f t="shared" ca="1" si="50"/>
        <v>-6</v>
      </c>
      <c r="AB515" s="682">
        <f t="shared" ca="1" si="50"/>
        <v>-6</v>
      </c>
      <c r="AC515" s="682">
        <f t="shared" ca="1" si="50"/>
        <v>-6</v>
      </c>
      <c r="AD515" s="682">
        <f t="shared" ca="1" si="50"/>
        <v>-6</v>
      </c>
      <c r="AE515" s="682">
        <f t="shared" ca="1" si="50"/>
        <v>-6</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2"/>
      <c r="AV516" s="641"/>
      <c r="AW516" s="642">
        <f t="shared" si="48"/>
        <v>1.9000000000000006E-3</v>
      </c>
    </row>
    <row r="517" spans="1:53" ht="12.75" hidden="1" customHeight="1">
      <c r="A517" s="972"/>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2"/>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2"/>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2"/>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2"/>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2"/>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2"/>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2"/>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2"/>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2"/>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2"/>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2"/>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2"/>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2"/>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2"/>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2"/>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2"/>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2"/>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2"/>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2"/>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2"/>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2"/>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2"/>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2"/>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2"/>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2"/>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2"/>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2"/>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2"/>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2"/>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2"/>
      <c r="AV547" s="641"/>
      <c r="AW547" s="642"/>
      <c r="AX547" s="592"/>
      <c r="AY547" s="592"/>
      <c r="BA547" s="592"/>
    </row>
    <row r="548" spans="1:54" ht="1.5" hidden="1" customHeight="1">
      <c r="A548" s="972"/>
      <c r="AV548" s="641"/>
      <c r="AW548" s="642"/>
    </row>
    <row r="549" spans="1:54" s="155" customFormat="1" ht="11.25" hidden="1" customHeight="1">
      <c r="A549" s="972"/>
      <c r="AS549" s="618"/>
      <c r="AU549" s="615"/>
      <c r="AV549" s="641"/>
      <c r="AW549" s="642"/>
      <c r="AX549" s="593"/>
      <c r="AY549" s="593"/>
      <c r="AZ549" s="617"/>
      <c r="BA549" s="593"/>
      <c r="BB549" s="615"/>
    </row>
    <row r="550" spans="1:54" s="163" customFormat="1" ht="13.5" hidden="1" customHeight="1">
      <c r="A550" s="972"/>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2"/>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2"/>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2"/>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2"/>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2"/>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2"/>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2"/>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2"/>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2"/>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2"/>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2"/>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2"/>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3"/>
      <c r="AV562" s="641"/>
      <c r="AW562" s="642"/>
    </row>
    <row r="563" spans="1:54" ht="12.75" hidden="1" customHeight="1">
      <c r="A563" s="972"/>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3"/>
      <c r="AQ563" s="888"/>
      <c r="AV563" s="641"/>
      <c r="AW563" s="642"/>
    </row>
    <row r="564" spans="1:54" ht="12.75" hidden="1" customHeight="1">
      <c r="A564" s="972"/>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3"/>
      <c r="AQ564" s="889"/>
      <c r="AV564" s="641"/>
      <c r="AW564" s="642"/>
    </row>
    <row r="565" spans="1:54" ht="12.75" hidden="1" customHeight="1">
      <c r="A565" s="972"/>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2"/>
      <c r="AV566" s="641"/>
      <c r="AW566" s="642"/>
    </row>
    <row r="567" spans="1:54" ht="12.75" hidden="1" customHeight="1">
      <c r="A567" s="972"/>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2"/>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2"/>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2"/>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2"/>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2"/>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2"/>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2"/>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2"/>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2"/>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2"/>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2"/>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2"/>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2"/>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2"/>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2"/>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2"/>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2"/>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2"/>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2"/>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2"/>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2"/>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2"/>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2"/>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2"/>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2"/>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2"/>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2"/>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2"/>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2"/>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2"/>
      <c r="AV597" s="641"/>
      <c r="AW597" s="642"/>
      <c r="AX597" s="592"/>
      <c r="AY597" s="592"/>
      <c r="BA597" s="592"/>
    </row>
    <row r="598" spans="1:54" ht="1.5" hidden="1" customHeight="1">
      <c r="A598" s="972"/>
      <c r="AV598" s="641"/>
      <c r="AW598" s="642"/>
    </row>
    <row r="599" spans="1:54" s="155" customFormat="1" ht="11.25" hidden="1" customHeight="1">
      <c r="A599" s="972"/>
      <c r="AS599" s="618"/>
      <c r="AU599" s="615"/>
      <c r="AV599" s="641"/>
      <c r="AW599" s="642"/>
      <c r="AX599" s="593"/>
      <c r="AY599" s="593"/>
      <c r="AZ599" s="617"/>
      <c r="BA599" s="593"/>
      <c r="BB599" s="615"/>
    </row>
    <row r="600" spans="1:54" s="163" customFormat="1" ht="13.5" hidden="1" customHeight="1">
      <c r="A600" s="972"/>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2"/>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2"/>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2"/>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2"/>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2"/>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2"/>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2"/>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2"/>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2"/>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2"/>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2"/>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2"/>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3"/>
      <c r="AV612" s="641"/>
      <c r="AW612" s="642"/>
    </row>
    <row r="613" spans="1:54" ht="12.75" hidden="1" customHeight="1">
      <c r="A613" s="972"/>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3"/>
      <c r="AQ613" s="888"/>
      <c r="AV613" s="641"/>
      <c r="AW613" s="642"/>
    </row>
    <row r="614" spans="1:54" ht="12.75" hidden="1" customHeight="1">
      <c r="A614" s="972"/>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3"/>
      <c r="AQ614" s="889"/>
      <c r="AV614" s="641"/>
      <c r="AW614" s="642"/>
    </row>
    <row r="615" spans="1:54" ht="12.75" hidden="1" customHeight="1">
      <c r="A615" s="972"/>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2"/>
      <c r="AV616" s="641"/>
      <c r="AW616" s="642"/>
    </row>
    <row r="617" spans="1:54" ht="12.75" hidden="1" customHeight="1">
      <c r="A617" s="972"/>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2"/>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2"/>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2"/>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2"/>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2"/>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2"/>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2"/>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2"/>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2"/>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2"/>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2"/>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2"/>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2"/>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2"/>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2"/>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2"/>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2"/>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2"/>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2"/>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2"/>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2"/>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2"/>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2"/>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2"/>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2"/>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2"/>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2"/>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2"/>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2"/>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2"/>
      <c r="AV647" s="641"/>
      <c r="AW647" s="642"/>
      <c r="AX647" s="592"/>
      <c r="AY647" s="592"/>
      <c r="BA647" s="592"/>
    </row>
    <row r="648" spans="1:54" ht="1.5" hidden="1" customHeight="1">
      <c r="A648" s="972"/>
      <c r="AV648" s="641"/>
      <c r="AW648" s="642"/>
    </row>
    <row r="649" spans="1:54" s="155" customFormat="1" ht="11.25" hidden="1" customHeight="1">
      <c r="A649" s="972"/>
      <c r="AS649" s="618"/>
      <c r="AU649" s="615"/>
      <c r="AV649" s="641"/>
      <c r="AW649" s="642"/>
      <c r="AX649" s="593"/>
      <c r="AY649" s="593"/>
      <c r="AZ649" s="617"/>
      <c r="BA649" s="593"/>
      <c r="BB649" s="615"/>
    </row>
    <row r="650" spans="1:54" s="163" customFormat="1" ht="13.5" hidden="1" customHeight="1">
      <c r="A650" s="972"/>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2"/>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2"/>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2"/>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2"/>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2"/>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2"/>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2"/>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2"/>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2"/>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2"/>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4"/>
      <c r="AV662" s="641"/>
      <c r="AW662" s="642"/>
    </row>
    <row r="663" spans="1:54" ht="11.25" hidden="1" customHeight="1">
      <c r="A663" s="972"/>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4"/>
      <c r="AQ663" s="888"/>
      <c r="AV663" s="641"/>
      <c r="AW663" s="642"/>
    </row>
    <row r="664" spans="1:54" ht="11.25" hidden="1" customHeight="1">
      <c r="A664" s="972"/>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4"/>
      <c r="AQ664" s="889"/>
      <c r="AV664" s="641"/>
      <c r="AW664" s="642"/>
    </row>
    <row r="665" spans="1:54" ht="11.25" hidden="1" customHeight="1">
      <c r="A665" s="972"/>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2"/>
      <c r="AV666" s="641"/>
      <c r="AW666" s="642"/>
    </row>
    <row r="667" spans="1:54" ht="11.25" hidden="1" customHeight="1">
      <c r="A667" s="972"/>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2"/>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2"/>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2"/>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2"/>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2"/>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2"/>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2"/>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2"/>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2"/>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2"/>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2"/>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2"/>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2"/>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2"/>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2"/>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2"/>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2"/>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2"/>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2"/>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2"/>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2"/>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2"/>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2"/>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2"/>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2"/>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2"/>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2"/>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2"/>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2"/>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2"/>
      <c r="AV697" s="641"/>
      <c r="AW697" s="642"/>
      <c r="AX697" s="592"/>
      <c r="AY697" s="592"/>
      <c r="BA697" s="592"/>
    </row>
    <row r="698" spans="1:54" ht="1.5" hidden="1" customHeight="1">
      <c r="A698" s="972"/>
      <c r="AV698" s="641"/>
      <c r="AW698" s="642"/>
    </row>
    <row r="699" spans="1:54" s="155" customFormat="1" ht="11.25" hidden="1" customHeight="1">
      <c r="A699" s="972"/>
      <c r="AS699" s="618"/>
      <c r="AU699" s="615"/>
      <c r="AV699" s="641"/>
      <c r="AW699" s="642"/>
      <c r="AX699" s="593"/>
      <c r="AY699" s="593"/>
      <c r="AZ699" s="617"/>
      <c r="BA699" s="593"/>
      <c r="BB699" s="615"/>
    </row>
    <row r="700" spans="1:54" s="163" customFormat="1" ht="13.5" hidden="1" customHeight="1">
      <c r="A700" s="972"/>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2"/>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2"/>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2"/>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2"/>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2"/>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2"/>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2"/>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2"/>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2"/>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2"/>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4"/>
      <c r="AV712" s="641"/>
      <c r="AW712" s="642"/>
    </row>
    <row r="713" spans="1:54" ht="11.25" hidden="1" customHeight="1">
      <c r="A713" s="972"/>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4"/>
      <c r="AQ713" s="888"/>
      <c r="AV713" s="641"/>
      <c r="AW713" s="642"/>
    </row>
    <row r="714" spans="1:54" ht="11.25" hidden="1" customHeight="1">
      <c r="A714" s="972"/>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4"/>
      <c r="AQ714" s="889"/>
      <c r="AV714" s="641"/>
      <c r="AW714" s="642"/>
    </row>
    <row r="715" spans="1:54" ht="11.25" hidden="1" customHeight="1">
      <c r="A715" s="972"/>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2"/>
      <c r="AV716" s="641"/>
      <c r="AW716" s="642"/>
    </row>
    <row r="717" spans="1:54" ht="11.25" hidden="1" customHeight="1">
      <c r="A717" s="972"/>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2"/>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2"/>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2"/>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2"/>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2"/>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2"/>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2"/>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2"/>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2"/>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2"/>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2"/>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2"/>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2"/>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2"/>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2"/>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2"/>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2"/>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2"/>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2"/>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2"/>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2"/>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2"/>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2"/>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2"/>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2"/>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2"/>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2"/>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2"/>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2"/>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2"/>
      <c r="AV747" s="641"/>
      <c r="AW747" s="642"/>
      <c r="AX747" s="592"/>
      <c r="AY747" s="592"/>
      <c r="BA747" s="592"/>
    </row>
    <row r="748" spans="1:54" ht="1.5" hidden="1" customHeight="1">
      <c r="A748" s="972"/>
      <c r="AV748" s="641"/>
      <c r="AW748" s="642"/>
    </row>
    <row r="749" spans="1:54" s="155" customFormat="1" ht="11.25" hidden="1" customHeight="1">
      <c r="A749" s="972"/>
      <c r="AS749" s="618"/>
      <c r="AU749" s="615"/>
      <c r="AV749" s="641"/>
      <c r="AW749" s="642"/>
      <c r="AX749" s="593"/>
      <c r="AY749" s="593"/>
      <c r="AZ749" s="617"/>
      <c r="BA749" s="593"/>
      <c r="BB749" s="615"/>
    </row>
    <row r="750" spans="1:54" s="163" customFormat="1" ht="13.5" hidden="1" customHeight="1">
      <c r="A750" s="972"/>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2"/>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2"/>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2"/>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2"/>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2"/>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2"/>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2"/>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2"/>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2"/>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2"/>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4"/>
      <c r="AV762" s="641"/>
      <c r="AW762" s="642"/>
    </row>
    <row r="763" spans="1:54" ht="11.25" hidden="1" customHeight="1">
      <c r="A763" s="972"/>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4"/>
      <c r="AQ763" s="888"/>
      <c r="AV763" s="641"/>
      <c r="AW763" s="642"/>
    </row>
    <row r="764" spans="1:54" ht="11.25" hidden="1" customHeight="1">
      <c r="A764" s="972"/>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4"/>
      <c r="AQ764" s="889"/>
      <c r="AV764" s="641"/>
      <c r="AW764" s="642"/>
    </row>
    <row r="765" spans="1:54" ht="11.25" hidden="1" customHeight="1">
      <c r="A765" s="972"/>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2"/>
      <c r="AV766" s="641"/>
      <c r="AW766" s="642"/>
    </row>
    <row r="767" spans="1:54" ht="11.25" hidden="1" customHeight="1">
      <c r="A767" s="972"/>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2"/>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2"/>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2"/>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2"/>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2"/>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2"/>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2"/>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2"/>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2"/>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2"/>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2"/>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2"/>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2"/>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2"/>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2"/>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2"/>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2"/>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2"/>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2"/>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2"/>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2"/>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2"/>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2"/>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2"/>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2"/>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2"/>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2"/>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2"/>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2"/>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2"/>
      <c r="AV797" s="641"/>
      <c r="AW797" s="642"/>
      <c r="AX797" s="592"/>
      <c r="AY797" s="592"/>
      <c r="BA797" s="592"/>
    </row>
    <row r="798" spans="1:54" ht="1.5" hidden="1" customHeight="1">
      <c r="A798" s="972"/>
      <c r="AV798" s="641"/>
      <c r="AW798" s="642"/>
    </row>
    <row r="799" spans="1:54" s="155" customFormat="1" ht="11.25" hidden="1" customHeight="1">
      <c r="A799" s="972"/>
      <c r="AS799" s="618"/>
      <c r="AU799" s="615"/>
      <c r="AV799" s="641"/>
      <c r="AW799" s="642"/>
      <c r="AX799" s="593"/>
      <c r="AY799" s="593"/>
      <c r="AZ799" s="617"/>
      <c r="BA799" s="593"/>
      <c r="BB799" s="615"/>
    </row>
    <row r="800" spans="1:54" s="163" customFormat="1" ht="13.5" hidden="1" customHeight="1">
      <c r="A800" s="972"/>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2"/>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2"/>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2"/>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2"/>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2"/>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2"/>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2"/>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2"/>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2"/>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2"/>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4"/>
      <c r="AV812" s="641"/>
      <c r="AW812" s="642"/>
    </row>
    <row r="813" spans="1:54" ht="11.25" hidden="1" customHeight="1">
      <c r="A813" s="972"/>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4"/>
      <c r="AQ813" s="888"/>
      <c r="AV813" s="641"/>
      <c r="AW813" s="642"/>
    </row>
    <row r="814" spans="1:54" ht="11.25" hidden="1" customHeight="1">
      <c r="A814" s="972"/>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4"/>
      <c r="AQ814" s="889"/>
      <c r="AV814" s="641"/>
      <c r="AW814" s="642"/>
    </row>
    <row r="815" spans="1:54" ht="11.25" hidden="1" customHeight="1">
      <c r="A815" s="972"/>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2"/>
      <c r="AV816" s="641"/>
      <c r="AW816" s="642"/>
    </row>
    <row r="817" spans="1:53" ht="11.25" hidden="1" customHeight="1">
      <c r="A817" s="972"/>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2"/>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2"/>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2"/>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2"/>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2"/>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2"/>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2"/>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2"/>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2"/>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2"/>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2"/>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2"/>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2"/>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2"/>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2"/>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2"/>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2"/>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2"/>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2"/>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2"/>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2"/>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2"/>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2"/>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2"/>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2"/>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2"/>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2"/>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2"/>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2"/>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2"/>
      <c r="AV847" s="641"/>
      <c r="AW847" s="642"/>
      <c r="AX847" s="592"/>
      <c r="AY847" s="592"/>
      <c r="BA847" s="592"/>
    </row>
    <row r="848" spans="1:53" ht="1.5" hidden="1" customHeight="1">
      <c r="A848" s="972"/>
      <c r="AV848" s="641"/>
      <c r="AW848" s="642"/>
    </row>
    <row r="849" spans="1:54" s="155" customFormat="1" ht="11.25" hidden="1" customHeight="1">
      <c r="A849" s="972"/>
      <c r="AS849" s="618"/>
      <c r="AU849" s="615"/>
      <c r="AV849" s="641"/>
      <c r="AW849" s="642"/>
      <c r="AX849" s="593"/>
      <c r="AY849" s="593"/>
      <c r="AZ849" s="617"/>
      <c r="BA849" s="593"/>
      <c r="BB849" s="615"/>
    </row>
    <row r="850" spans="1:54" s="163" customFormat="1" ht="13.5" hidden="1" customHeight="1">
      <c r="A850" s="972"/>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2"/>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2"/>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2"/>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2"/>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2"/>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2"/>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2"/>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2"/>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2"/>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2"/>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4"/>
      <c r="AV862" s="641"/>
      <c r="AW862" s="642"/>
    </row>
    <row r="863" spans="1:54" ht="11.25" hidden="1" customHeight="1">
      <c r="A863" s="972"/>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4"/>
      <c r="AQ863" s="888"/>
      <c r="AV863" s="641"/>
      <c r="AW863" s="642"/>
    </row>
    <row r="864" spans="1:54" ht="11.25" hidden="1" customHeight="1">
      <c r="A864" s="972"/>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4"/>
      <c r="AQ864" s="889"/>
      <c r="AV864" s="641"/>
      <c r="AW864" s="642"/>
    </row>
    <row r="865" spans="1:53" ht="11.25" hidden="1" customHeight="1">
      <c r="A865" s="972"/>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2"/>
      <c r="AV866" s="641"/>
      <c r="AW866" s="642"/>
    </row>
    <row r="867" spans="1:53" ht="11.25" hidden="1" customHeight="1">
      <c r="A867" s="972"/>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2"/>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2"/>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2"/>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2"/>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2"/>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2"/>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2"/>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2"/>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2"/>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2"/>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2"/>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2"/>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2"/>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2"/>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2"/>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2"/>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2"/>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2"/>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2"/>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2"/>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2"/>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2"/>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2"/>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2"/>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2"/>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2"/>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2"/>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2"/>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2"/>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2"/>
      <c r="AV897" s="641"/>
      <c r="AW897" s="642"/>
      <c r="AX897" s="592"/>
      <c r="AY897" s="592"/>
      <c r="BA897" s="592"/>
    </row>
    <row r="898" spans="1:54" ht="1.5" hidden="1" customHeight="1">
      <c r="A898" s="972"/>
      <c r="AV898" s="641"/>
      <c r="AW898" s="642"/>
    </row>
    <row r="899" spans="1:54" s="155" customFormat="1" ht="11.25" hidden="1" customHeight="1">
      <c r="A899" s="972"/>
      <c r="AS899" s="618"/>
      <c r="AU899" s="615"/>
      <c r="AV899" s="641"/>
      <c r="AW899" s="642"/>
      <c r="AX899" s="593"/>
      <c r="AY899" s="593"/>
      <c r="AZ899" s="617"/>
      <c r="BA899" s="593"/>
      <c r="BB899" s="615"/>
    </row>
    <row r="900" spans="1:54" s="163" customFormat="1" ht="13.5" hidden="1" customHeight="1">
      <c r="A900" s="972"/>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2"/>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2"/>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2"/>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2"/>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2"/>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2"/>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2"/>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2"/>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2"/>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2"/>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4"/>
      <c r="AV912" s="641"/>
      <c r="AW912" s="642"/>
    </row>
    <row r="913" spans="1:53" ht="11.25" hidden="1" customHeight="1">
      <c r="A913" s="972"/>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4"/>
      <c r="AQ913" s="888"/>
      <c r="AV913" s="641"/>
      <c r="AW913" s="642"/>
    </row>
    <row r="914" spans="1:53" ht="11.25" hidden="1" customHeight="1">
      <c r="A914" s="972"/>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4"/>
      <c r="AQ914" s="889"/>
      <c r="AV914" s="641"/>
      <c r="AW914" s="642"/>
    </row>
    <row r="915" spans="1:53" ht="11.25" hidden="1" customHeight="1">
      <c r="A915" s="972"/>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2"/>
      <c r="AV916" s="641"/>
      <c r="AW916" s="642"/>
    </row>
    <row r="917" spans="1:53" ht="11.25" hidden="1" customHeight="1">
      <c r="A917" s="972"/>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2"/>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2"/>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2"/>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2"/>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2"/>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2"/>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2"/>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2"/>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2"/>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2"/>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2"/>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2"/>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2"/>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2"/>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2"/>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2"/>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2"/>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2"/>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2"/>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2"/>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2"/>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2"/>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2"/>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2"/>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2"/>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2"/>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2"/>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2"/>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2"/>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2"/>
      <c r="AV947" s="641"/>
      <c r="AW947" s="642"/>
      <c r="AX947" s="592"/>
      <c r="AY947" s="592"/>
      <c r="BA947" s="592"/>
    </row>
    <row r="948" spans="1:54" ht="1.5" hidden="1" customHeight="1">
      <c r="A948" s="972"/>
      <c r="AV948" s="641"/>
      <c r="AW948" s="642"/>
    </row>
    <row r="949" spans="1:54" s="155" customFormat="1" ht="11.25" hidden="1" customHeight="1">
      <c r="A949" s="972"/>
      <c r="AS949" s="618"/>
      <c r="AU949" s="615"/>
      <c r="AV949" s="641"/>
      <c r="AW949" s="642"/>
      <c r="AX949" s="593"/>
      <c r="AY949" s="593"/>
      <c r="AZ949" s="617"/>
      <c r="BA949" s="593"/>
      <c r="BB949" s="615"/>
    </row>
    <row r="950" spans="1:54" s="163" customFormat="1" ht="13.5" hidden="1" customHeight="1">
      <c r="A950" s="972"/>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2"/>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2"/>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2"/>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2"/>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2"/>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2"/>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2"/>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2"/>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2"/>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2"/>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4"/>
      <c r="AV962" s="641"/>
      <c r="AW962" s="642"/>
    </row>
    <row r="963" spans="1:54" ht="11.25" hidden="1" customHeight="1">
      <c r="A963" s="972"/>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4"/>
      <c r="AQ963" s="888"/>
      <c r="AV963" s="641"/>
      <c r="AW963" s="642"/>
    </row>
    <row r="964" spans="1:54" ht="11.25" hidden="1" customHeight="1">
      <c r="A964" s="972"/>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4"/>
      <c r="AQ964" s="889"/>
      <c r="AV964" s="641"/>
      <c r="AW964" s="642"/>
    </row>
    <row r="965" spans="1:54" ht="11.25" hidden="1" customHeight="1">
      <c r="A965" s="972"/>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2"/>
      <c r="AV966" s="641"/>
      <c r="AW966" s="642"/>
    </row>
    <row r="967" spans="1:54" ht="11.25" hidden="1" customHeight="1">
      <c r="A967" s="972"/>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2"/>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2"/>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2"/>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2"/>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2"/>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2"/>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2"/>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2"/>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2"/>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2"/>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2"/>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2"/>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2"/>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2"/>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2"/>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2"/>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2"/>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2"/>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2"/>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2"/>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2"/>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2"/>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2"/>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2"/>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2"/>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2"/>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2"/>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2"/>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2"/>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2"/>
      <c r="AV997" s="641"/>
      <c r="AW997" s="642"/>
      <c r="AX997" s="592"/>
      <c r="AY997" s="592"/>
      <c r="BA997" s="592"/>
    </row>
    <row r="998" spans="1:54" ht="1.5" hidden="1" customHeight="1">
      <c r="A998" s="972"/>
      <c r="AV998" s="641"/>
      <c r="AW998" s="642"/>
    </row>
    <row r="999" spans="1:54" s="155" customFormat="1" ht="11.25" hidden="1" customHeight="1">
      <c r="A999" s="972"/>
      <c r="AS999" s="618"/>
      <c r="AU999" s="615"/>
      <c r="AV999" s="641"/>
      <c r="AW999" s="642"/>
      <c r="AX999" s="593"/>
      <c r="AY999" s="593"/>
      <c r="AZ999" s="617"/>
      <c r="BA999" s="593"/>
      <c r="BB999" s="615"/>
    </row>
    <row r="1000" spans="1:54" s="163" customFormat="1" ht="13.5" hidden="1" customHeight="1">
      <c r="A1000" s="972"/>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2"/>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2"/>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2"/>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2"/>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2"/>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2"/>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2"/>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2"/>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2"/>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2"/>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4"/>
      <c r="AV1012" s="641"/>
      <c r="AW1012" s="642"/>
    </row>
    <row r="1013" spans="1:54" ht="11.25" hidden="1" customHeight="1">
      <c r="A1013" s="972"/>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4"/>
      <c r="AQ1013" s="888"/>
      <c r="AV1013" s="641"/>
      <c r="AW1013" s="642"/>
    </row>
    <row r="1014" spans="1:54" ht="11.25" hidden="1" customHeight="1">
      <c r="A1014" s="972"/>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4"/>
      <c r="AQ1014" s="889"/>
      <c r="AV1014" s="641"/>
      <c r="AW1014" s="642"/>
    </row>
    <row r="1015" spans="1:54" ht="11.25" hidden="1" customHeight="1">
      <c r="A1015" s="972"/>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2"/>
      <c r="AV1016" s="641"/>
      <c r="AW1016" s="642"/>
    </row>
    <row r="1017" spans="1:54" ht="11.25" hidden="1" customHeight="1">
      <c r="A1017" s="972"/>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2"/>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2"/>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2"/>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2"/>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2"/>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2"/>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2"/>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2"/>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2"/>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2"/>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2"/>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2"/>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2"/>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2"/>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2"/>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2"/>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2"/>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2"/>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2"/>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2"/>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2"/>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2"/>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2"/>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2"/>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2"/>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2"/>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2"/>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2"/>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2"/>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2"/>
      <c r="AV1047" s="641"/>
      <c r="AW1047" s="642"/>
      <c r="AX1047" s="592"/>
      <c r="AY1047" s="592"/>
      <c r="BA1047" s="592"/>
    </row>
  </sheetData>
  <sheetProtection algorithmName="SHA-512" hashValue="Q27u5ltICUiPVrTrGBtohxUIZiUdjy6HaVpaOVg2nW+psbxlAkLGfLmnTIrWgnC+tadJF3z03s+9NkAUzRoZSQ==" saltValue="a1fu5J8tJXIOQRgHur9JDg==" spinCount="100000" sheet="1" objects="1" scenarios="1"/>
  <mergeCells count="50">
    <mergeCell ref="A48:A97"/>
    <mergeCell ref="D41:K41"/>
    <mergeCell ref="A248:A297"/>
    <mergeCell ref="D42:K42"/>
    <mergeCell ref="A98:A147"/>
    <mergeCell ref="A198:A247"/>
    <mergeCell ref="A148:A197"/>
    <mergeCell ref="D39:AQ39"/>
    <mergeCell ref="C41:C44"/>
    <mergeCell ref="L41:S41"/>
    <mergeCell ref="D43:K43"/>
    <mergeCell ref="L42:S42"/>
    <mergeCell ref="L43:S43"/>
    <mergeCell ref="L44:S44"/>
    <mergeCell ref="D44:K44"/>
    <mergeCell ref="AP62:AP64"/>
    <mergeCell ref="AP112:AP114"/>
    <mergeCell ref="AP262:AP264"/>
    <mergeCell ref="AP212:AP214"/>
    <mergeCell ref="AP162:AP164"/>
    <mergeCell ref="A348:A397"/>
    <mergeCell ref="A398:A447"/>
    <mergeCell ref="A298:A347"/>
    <mergeCell ref="A548:A597"/>
    <mergeCell ref="A448:A497"/>
    <mergeCell ref="A498:A547"/>
    <mergeCell ref="AP412:AP414"/>
    <mergeCell ref="AP312:AP314"/>
    <mergeCell ref="AP362:AP364"/>
    <mergeCell ref="AP862:AP864"/>
    <mergeCell ref="AP1012:AP1014"/>
    <mergeCell ref="AP962:AP964"/>
    <mergeCell ref="AP762:AP764"/>
    <mergeCell ref="AP462:AP464"/>
    <mergeCell ref="AP512:AP514"/>
    <mergeCell ref="AP562:AP564"/>
    <mergeCell ref="A898:A947"/>
    <mergeCell ref="AP612:AP614"/>
    <mergeCell ref="A598:A647"/>
    <mergeCell ref="AP712:AP714"/>
    <mergeCell ref="A998:A1047"/>
    <mergeCell ref="A648:A697"/>
    <mergeCell ref="A698:A747"/>
    <mergeCell ref="A748:A797"/>
    <mergeCell ref="A798:A847"/>
    <mergeCell ref="A848:A897"/>
    <mergeCell ref="A948:A997"/>
    <mergeCell ref="AP912:AP914"/>
    <mergeCell ref="AP812:AP814"/>
    <mergeCell ref="AP662:AP664"/>
  </mergeCells>
  <phoneticPr fontId="0" type="noConversion"/>
  <conditionalFormatting sqref="C117:D146 C167:D196 C267:D296 C367:D396 C417:D446 C467:D496 C567:D596 C617:D646 C667:C696 C717:C746 C767:C796 C817:C846 C867:C896 C917:C946 C967:C996 C1017:C1046 C67:D96 C217:D246 C317:D3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5.0000999999999998</v>
      </c>
      <c r="I41" s="703" t="str">
        <f t="shared" ref="I41:I104" si="1">IF(OR(F41&lt;1,ROUNDDOWN(F41,0)=ROUNDDOWN(F40,0)),"",CONCATENATE(ROUNDDOWN(F41,0)," GÓL "))</f>
        <v xml:space="preserve">5 GÓL </v>
      </c>
      <c r="J41" s="180" t="str">
        <f t="shared" ref="J41:J104" si="2">IF(F41&lt;1,"",CONCATENATE(" ",VLOOKUP(F41,goalname,3,FALSE)))</f>
        <v xml:space="preserve"> Suta Máté</v>
      </c>
      <c r="K41" s="180" t="str">
        <f t="shared" ref="K41:K104" ca="1" si="3">IF(F41&lt;1,"",CONCATENATE(" ",VLOOKUP(F41,goalname,2,FALSE)))</f>
        <v xml:space="preserve"> ABÉ UNITED</v>
      </c>
    </row>
    <row r="42" spans="1:18" ht="15" customHeight="1">
      <c r="E42" s="593">
        <v>2</v>
      </c>
      <c r="F42" s="595">
        <f t="shared" si="0"/>
        <v>4.0159000000000002</v>
      </c>
      <c r="I42" s="703" t="str">
        <f t="shared" si="1"/>
        <v xml:space="preserve">4 GÓL </v>
      </c>
      <c r="J42" s="180" t="str">
        <f t="shared" si="2"/>
        <v xml:space="preserve"> Vadász Levente</v>
      </c>
      <c r="K42" s="180" t="str">
        <f t="shared" ca="1" si="3"/>
        <v xml:space="preserve"> HZSE LUDOVIKA 2</v>
      </c>
    </row>
    <row r="43" spans="1:18" ht="15" customHeight="1">
      <c r="E43" s="593">
        <v>3</v>
      </c>
      <c r="F43" s="595">
        <f t="shared" si="0"/>
        <v>3.0154000000000001</v>
      </c>
      <c r="I43" s="703" t="str">
        <f t="shared" si="1"/>
        <v xml:space="preserve">3 GÓL </v>
      </c>
      <c r="J43" s="180" t="str">
        <f t="shared" si="2"/>
        <v xml:space="preserve"> Szikszai Dávid</v>
      </c>
      <c r="K43" s="180" t="str">
        <f t="shared" ca="1" si="3"/>
        <v xml:space="preserve"> HZSE LUDOVIKA 2</v>
      </c>
    </row>
    <row r="44" spans="1:18" ht="15" customHeight="1">
      <c r="E44" s="593">
        <v>4</v>
      </c>
      <c r="F44" s="595">
        <f t="shared" si="0"/>
        <v>2.0360999999999998</v>
      </c>
      <c r="I44" s="703" t="str">
        <f t="shared" si="1"/>
        <v xml:space="preserve">2 GÓL </v>
      </c>
      <c r="J44" s="180" t="str">
        <f t="shared" si="2"/>
        <v xml:space="preserve"> Papp Zoltán</v>
      </c>
      <c r="K44" s="180" t="str">
        <f t="shared" ca="1" si="3"/>
        <v xml:space="preserve"> ZRÍNYIGYÖNGYE</v>
      </c>
    </row>
    <row r="45" spans="1:18" ht="15" customHeight="1">
      <c r="E45" s="593">
        <v>5</v>
      </c>
      <c r="F45" s="595">
        <f t="shared" si="0"/>
        <v>2.0356000000000001</v>
      </c>
      <c r="I45" s="703" t="str">
        <f t="shared" si="1"/>
        <v/>
      </c>
      <c r="J45" s="180" t="str">
        <f t="shared" si="2"/>
        <v xml:space="preserve"> Revák Sándor</v>
      </c>
      <c r="K45" s="180" t="str">
        <f t="shared" ca="1" si="3"/>
        <v xml:space="preserve"> ZRÍNYIGYÖNGYE</v>
      </c>
    </row>
    <row r="46" spans="1:18" ht="15" customHeight="1">
      <c r="E46" s="593">
        <v>6</v>
      </c>
      <c r="F46" s="595">
        <f t="shared" si="0"/>
        <v>2.0352999999999999</v>
      </c>
      <c r="I46" s="703" t="str">
        <f t="shared" si="1"/>
        <v/>
      </c>
      <c r="J46" s="180" t="str">
        <f t="shared" si="2"/>
        <v xml:space="preserve"> Török János</v>
      </c>
      <c r="K46" s="180" t="str">
        <f t="shared" ca="1" si="3"/>
        <v xml:space="preserve"> ZRÍNYIGYÖNGYE</v>
      </c>
    </row>
    <row r="47" spans="1:18" ht="15" customHeight="1">
      <c r="E47" s="593">
        <v>7</v>
      </c>
      <c r="F47" s="595">
        <f t="shared" si="0"/>
        <v>2.0162</v>
      </c>
      <c r="I47" s="703" t="str">
        <f t="shared" si="1"/>
        <v/>
      </c>
      <c r="J47" s="180" t="str">
        <f t="shared" si="2"/>
        <v xml:space="preserve"> Molnár Roland</v>
      </c>
      <c r="K47" s="180" t="str">
        <f t="shared" ca="1" si="3"/>
        <v xml:space="preserve"> HZSE LUDOVIKA 2</v>
      </c>
    </row>
    <row r="48" spans="1:18" ht="15" customHeight="1">
      <c r="E48" s="593">
        <v>8</v>
      </c>
      <c r="F48" s="595">
        <f t="shared" si="0"/>
        <v>2.0154999999999998</v>
      </c>
      <c r="I48" s="703" t="str">
        <f t="shared" si="1"/>
        <v/>
      </c>
      <c r="J48" s="180" t="str">
        <f t="shared" si="2"/>
        <v xml:space="preserve"> Kocsis László</v>
      </c>
      <c r="K48" s="180" t="str">
        <f t="shared" ca="1" si="3"/>
        <v xml:space="preserve"> HZSE LUDOVIKA 2</v>
      </c>
    </row>
    <row r="49" spans="5:11" ht="15" customHeight="1">
      <c r="E49" s="593">
        <v>9</v>
      </c>
      <c r="F49" s="595">
        <f t="shared" si="0"/>
        <v>2.0108000000000001</v>
      </c>
      <c r="I49" s="703" t="str">
        <f t="shared" si="1"/>
        <v/>
      </c>
      <c r="J49" s="180" t="str">
        <f t="shared" si="2"/>
        <v xml:space="preserve"> Gál Sebestyén</v>
      </c>
      <c r="K49" s="180" t="str">
        <f t="shared" ca="1" si="3"/>
        <v xml:space="preserve"> HZSE LUDOVIKA 1</v>
      </c>
    </row>
    <row r="50" spans="5:11" ht="15" customHeight="1">
      <c r="E50" s="593">
        <v>10</v>
      </c>
      <c r="F50" s="595">
        <f t="shared" si="0"/>
        <v>2.0051999999999999</v>
      </c>
      <c r="I50" s="703" t="str">
        <f t="shared" si="1"/>
        <v/>
      </c>
      <c r="J50" s="180" t="str">
        <f t="shared" si="2"/>
        <v xml:space="preserve"> Aulechla Adrián</v>
      </c>
      <c r="K50" s="180" t="str">
        <f t="shared" ca="1" si="3"/>
        <v xml:space="preserve"> FC HALY</v>
      </c>
    </row>
    <row r="51" spans="5:11" ht="15" customHeight="1">
      <c r="E51" s="593">
        <v>11</v>
      </c>
      <c r="F51" s="595">
        <f t="shared" si="0"/>
        <v>1.0363</v>
      </c>
      <c r="I51" s="703" t="str">
        <f t="shared" si="1"/>
        <v xml:space="preserve">1 GÓL </v>
      </c>
      <c r="J51" s="180" t="str">
        <f t="shared" si="2"/>
        <v xml:space="preserve"> Lénárt László</v>
      </c>
      <c r="K51" s="180" t="str">
        <f t="shared" ca="1" si="3"/>
        <v xml:space="preserve"> ZRÍNYIGYÖNGYE</v>
      </c>
    </row>
    <row r="52" spans="5:11" ht="15" customHeight="1">
      <c r="E52" s="593">
        <v>12</v>
      </c>
      <c r="F52" s="595">
        <f t="shared" si="0"/>
        <v>1.0311999999999999</v>
      </c>
      <c r="I52" s="703" t="str">
        <f t="shared" si="1"/>
        <v/>
      </c>
      <c r="J52" s="180" t="str">
        <f t="shared" si="2"/>
        <v xml:space="preserve"> Kovács Tamás</v>
      </c>
      <c r="K52" s="180" t="str">
        <f t="shared" ca="1" si="3"/>
        <v xml:space="preserve"> VAKANA</v>
      </c>
    </row>
    <row r="53" spans="5:11" ht="15" customHeight="1">
      <c r="E53" s="593">
        <v>13</v>
      </c>
      <c r="F53" s="595">
        <f t="shared" si="0"/>
        <v>1.0310999999999999</v>
      </c>
      <c r="I53" s="703" t="str">
        <f t="shared" si="1"/>
        <v/>
      </c>
      <c r="J53" s="180" t="str">
        <f t="shared" si="2"/>
        <v xml:space="preserve"> Karászi Olivér</v>
      </c>
      <c r="K53" s="180" t="str">
        <f t="shared" ca="1" si="3"/>
        <v xml:space="preserve"> VAKANA</v>
      </c>
    </row>
    <row r="54" spans="5:11" ht="15" customHeight="1">
      <c r="E54" s="593">
        <v>14</v>
      </c>
      <c r="F54" s="595">
        <f t="shared" si="0"/>
        <v>1.0307999999999999</v>
      </c>
      <c r="I54" s="703" t="str">
        <f t="shared" si="1"/>
        <v/>
      </c>
      <c r="J54" s="180" t="str">
        <f t="shared" si="2"/>
        <v xml:space="preserve"> Hofekker József</v>
      </c>
      <c r="K54" s="180" t="str">
        <f t="shared" ca="1" si="3"/>
        <v xml:space="preserve"> VAKANA</v>
      </c>
    </row>
    <row r="55" spans="5:11" ht="15" customHeight="1">
      <c r="E55" s="593">
        <v>15</v>
      </c>
      <c r="F55" s="595">
        <f t="shared" si="0"/>
        <v>1.0306999999999999</v>
      </c>
      <c r="I55" s="703" t="str">
        <f t="shared" si="1"/>
        <v/>
      </c>
      <c r="J55" s="180" t="str">
        <f t="shared" si="2"/>
        <v xml:space="preserve"> Tóth István</v>
      </c>
      <c r="K55" s="180" t="str">
        <f t="shared" ca="1" si="3"/>
        <v xml:space="preserve"> VAKANA</v>
      </c>
    </row>
    <row r="56" spans="5:11" ht="15" customHeight="1">
      <c r="E56" s="593">
        <v>16</v>
      </c>
      <c r="F56" s="595">
        <f t="shared" si="0"/>
        <v>1.0303</v>
      </c>
      <c r="I56" s="703" t="str">
        <f t="shared" si="1"/>
        <v/>
      </c>
      <c r="J56" s="180" t="str">
        <f t="shared" si="2"/>
        <v xml:space="preserve"> Kun Gazda Balázs</v>
      </c>
      <c r="K56" s="180" t="str">
        <f t="shared" ca="1" si="3"/>
        <v xml:space="preserve"> VAKANA</v>
      </c>
    </row>
    <row r="57" spans="5:11" ht="15" customHeight="1">
      <c r="E57" s="593">
        <v>17</v>
      </c>
      <c r="F57" s="595">
        <f t="shared" si="0"/>
        <v>1.0255000000000001</v>
      </c>
      <c r="I57" s="703" t="str">
        <f t="shared" si="1"/>
        <v/>
      </c>
      <c r="J57" s="180" t="str">
        <f t="shared" si="2"/>
        <v xml:space="preserve"> Orosz Balázs</v>
      </c>
      <c r="K57" s="180" t="str">
        <f t="shared" ca="1" si="3"/>
        <v xml:space="preserve"> TURBO</v>
      </c>
    </row>
    <row r="58" spans="5:11" ht="13.5" customHeight="1">
      <c r="E58" s="593">
        <v>18</v>
      </c>
      <c r="F58" s="595">
        <f t="shared" si="0"/>
        <v>1.0253000000000001</v>
      </c>
      <c r="I58" s="703" t="str">
        <f t="shared" si="1"/>
        <v/>
      </c>
      <c r="J58" s="180" t="str">
        <f t="shared" si="2"/>
        <v xml:space="preserve"> Lehner Adrián</v>
      </c>
      <c r="K58" s="180" t="str">
        <f t="shared" ca="1" si="3"/>
        <v xml:space="preserve"> TURBO</v>
      </c>
    </row>
    <row r="59" spans="5:11" ht="13.5" customHeight="1">
      <c r="E59" s="593">
        <v>19</v>
      </c>
      <c r="F59" s="595">
        <f t="shared" si="0"/>
        <v>1.0108999999999999</v>
      </c>
      <c r="I59" s="703" t="str">
        <f t="shared" si="1"/>
        <v/>
      </c>
      <c r="J59" s="180" t="str">
        <f t="shared" si="2"/>
        <v xml:space="preserve"> Sajdik Áron</v>
      </c>
      <c r="K59" s="180" t="str">
        <f t="shared" ca="1" si="3"/>
        <v xml:space="preserve"> HZSE LUDOVIKA 1</v>
      </c>
    </row>
    <row r="60" spans="5:11" ht="13.5" customHeight="1">
      <c r="E60" s="593">
        <v>20</v>
      </c>
      <c r="F60" s="595">
        <f t="shared" si="0"/>
        <v>1.0105</v>
      </c>
      <c r="I60" s="703" t="str">
        <f t="shared" si="1"/>
        <v/>
      </c>
      <c r="J60" s="180" t="str">
        <f t="shared" si="2"/>
        <v xml:space="preserve"> Bika Zalán</v>
      </c>
      <c r="K60" s="180" t="str">
        <f t="shared" ca="1" si="3"/>
        <v xml:space="preserve"> HZSE LUDOVIKA 1</v>
      </c>
    </row>
    <row r="61" spans="5:11" ht="13.5" customHeight="1">
      <c r="E61" s="593">
        <v>21</v>
      </c>
      <c r="F61" s="595">
        <f t="shared" si="0"/>
        <v>1.006</v>
      </c>
      <c r="I61" s="703" t="str">
        <f t="shared" si="1"/>
        <v/>
      </c>
      <c r="J61" s="180" t="str">
        <f t="shared" si="2"/>
        <v xml:space="preserve"> Móricz Richárd</v>
      </c>
      <c r="K61" s="180" t="str">
        <f t="shared" ca="1" si="3"/>
        <v xml:space="preserve"> FC HALY</v>
      </c>
    </row>
    <row r="62" spans="5:11" ht="13.5" customHeight="1">
      <c r="E62" s="593">
        <v>22</v>
      </c>
      <c r="F62" s="595">
        <f t="shared" si="0"/>
        <v>1.0003</v>
      </c>
      <c r="I62" s="703" t="str">
        <f t="shared" si="1"/>
        <v/>
      </c>
      <c r="J62" s="180" t="str">
        <f t="shared" si="2"/>
        <v xml:space="preserve"> Illés Péter</v>
      </c>
      <c r="K62" s="180" t="str">
        <f t="shared" ca="1" si="3"/>
        <v xml:space="preserve"> ABÉ UNITED</v>
      </c>
    </row>
    <row r="63" spans="5:11" ht="13.5" customHeight="1">
      <c r="E63" s="593">
        <v>23</v>
      </c>
      <c r="F63" s="595">
        <f t="shared" si="0"/>
        <v>1.0002</v>
      </c>
      <c r="I63" s="703" t="str">
        <f t="shared" si="1"/>
        <v/>
      </c>
      <c r="J63" s="180" t="str">
        <f t="shared" si="2"/>
        <v xml:space="preserve"> Nagy Attila</v>
      </c>
      <c r="K63" s="180" t="str">
        <f t="shared" ca="1" si="3"/>
        <v xml:space="preserve"> ABÉ UNITED</v>
      </c>
    </row>
    <row r="64" spans="5:11" ht="13.5" customHeight="1">
      <c r="E64" s="593">
        <v>24</v>
      </c>
      <c r="F64" s="595">
        <f t="shared" si="0"/>
        <v>0</v>
      </c>
      <c r="I64" s="703" t="str">
        <f t="shared" si="1"/>
        <v/>
      </c>
      <c r="J64" s="180" t="str">
        <f t="shared" si="2"/>
        <v/>
      </c>
      <c r="K64" s="180" t="str">
        <f t="shared" si="3"/>
        <v/>
      </c>
    </row>
    <row r="65" spans="5:11" ht="13.5" customHeight="1">
      <c r="E65" s="593">
        <v>25</v>
      </c>
      <c r="F65" s="595">
        <f t="shared" si="0"/>
        <v>0</v>
      </c>
      <c r="I65" s="703" t="str">
        <f t="shared" si="1"/>
        <v/>
      </c>
      <c r="J65" s="180" t="str">
        <f t="shared" si="2"/>
        <v/>
      </c>
      <c r="K65" s="180" t="str">
        <f t="shared" si="3"/>
        <v/>
      </c>
    </row>
    <row r="66" spans="5:11" ht="13.5" customHeight="1">
      <c r="E66" s="593">
        <v>26</v>
      </c>
      <c r="F66" s="595">
        <f t="shared" si="0"/>
        <v>0</v>
      </c>
      <c r="I66" s="703" t="str">
        <f t="shared" si="1"/>
        <v/>
      </c>
      <c r="J66" s="180" t="str">
        <f t="shared" si="2"/>
        <v/>
      </c>
      <c r="K66" s="180" t="str">
        <f t="shared" si="3"/>
        <v/>
      </c>
    </row>
    <row r="67" spans="5:11" ht="13.5" customHeight="1">
      <c r="E67" s="593">
        <v>27</v>
      </c>
      <c r="F67" s="595">
        <f t="shared" si="0"/>
        <v>0</v>
      </c>
      <c r="I67" s="703" t="str">
        <f t="shared" si="1"/>
        <v/>
      </c>
      <c r="J67" s="180" t="str">
        <f t="shared" si="2"/>
        <v/>
      </c>
      <c r="K67" s="180" t="str">
        <f t="shared" si="3"/>
        <v/>
      </c>
    </row>
    <row r="68" spans="5:11" ht="13.5" customHeight="1">
      <c r="E68" s="593">
        <v>28</v>
      </c>
      <c r="F68" s="595">
        <f t="shared" si="0"/>
        <v>0</v>
      </c>
      <c r="I68" s="703" t="str">
        <f t="shared" si="1"/>
        <v/>
      </c>
      <c r="J68" s="180" t="str">
        <f t="shared" si="2"/>
        <v/>
      </c>
      <c r="K68" s="180" t="str">
        <f t="shared" si="3"/>
        <v/>
      </c>
    </row>
    <row r="69" spans="5:11" ht="13.5" customHeight="1">
      <c r="E69" s="593">
        <v>29</v>
      </c>
      <c r="F69" s="595">
        <f t="shared" si="0"/>
        <v>0</v>
      </c>
      <c r="I69" s="703" t="str">
        <f t="shared" si="1"/>
        <v/>
      </c>
      <c r="J69" s="180" t="str">
        <f t="shared" si="2"/>
        <v/>
      </c>
      <c r="K69" s="180" t="str">
        <f t="shared" si="3"/>
        <v/>
      </c>
    </row>
    <row r="70" spans="5:11" ht="13.5" customHeight="1">
      <c r="E70" s="593">
        <v>30</v>
      </c>
      <c r="F70" s="595">
        <f t="shared" si="0"/>
        <v>0</v>
      </c>
      <c r="I70" s="703" t="str">
        <f t="shared" si="1"/>
        <v/>
      </c>
      <c r="J70" s="180" t="str">
        <f t="shared" si="2"/>
        <v/>
      </c>
      <c r="K70" s="180" t="str">
        <f t="shared" si="3"/>
        <v/>
      </c>
    </row>
    <row r="71" spans="5:11" ht="13.5" customHeight="1">
      <c r="E71" s="593">
        <v>31</v>
      </c>
      <c r="F71" s="595">
        <f t="shared" si="0"/>
        <v>0</v>
      </c>
      <c r="I71" s="703" t="str">
        <f t="shared" si="1"/>
        <v/>
      </c>
      <c r="J71" s="180" t="str">
        <f t="shared" si="2"/>
        <v/>
      </c>
      <c r="K71" s="180" t="str">
        <f t="shared" si="3"/>
        <v/>
      </c>
    </row>
    <row r="72" spans="5:11" ht="13.5" customHeight="1">
      <c r="E72" s="593">
        <v>32</v>
      </c>
      <c r="F72" s="595">
        <f t="shared" si="0"/>
        <v>0</v>
      </c>
      <c r="I72" s="703" t="str">
        <f t="shared" si="1"/>
        <v/>
      </c>
      <c r="J72" s="180" t="str">
        <f t="shared" si="2"/>
        <v/>
      </c>
      <c r="K72" s="180" t="str">
        <f t="shared" si="3"/>
        <v/>
      </c>
    </row>
    <row r="73" spans="5:11" ht="13.5" customHeight="1">
      <c r="E73" s="593">
        <v>33</v>
      </c>
      <c r="F73" s="595">
        <f t="shared" si="0"/>
        <v>0</v>
      </c>
      <c r="I73" s="703" t="str">
        <f t="shared" si="1"/>
        <v/>
      </c>
      <c r="J73" s="180" t="str">
        <f t="shared" si="2"/>
        <v/>
      </c>
      <c r="K73" s="180" t="str">
        <f t="shared" si="3"/>
        <v/>
      </c>
    </row>
    <row r="74" spans="5:11" ht="13.5" customHeight="1">
      <c r="E74" s="593">
        <v>34</v>
      </c>
      <c r="F74" s="595">
        <f t="shared" si="0"/>
        <v>0</v>
      </c>
      <c r="I74" s="703" t="str">
        <f t="shared" si="1"/>
        <v/>
      </c>
      <c r="J74" s="180" t="str">
        <f t="shared" si="2"/>
        <v/>
      </c>
      <c r="K74" s="180" t="str">
        <f t="shared" si="3"/>
        <v/>
      </c>
    </row>
    <row r="75" spans="5:11" ht="13.5" customHeight="1">
      <c r="E75" s="593">
        <v>35</v>
      </c>
      <c r="F75" s="595">
        <f t="shared" si="0"/>
        <v>0</v>
      </c>
      <c r="I75" s="703" t="str">
        <f t="shared" si="1"/>
        <v/>
      </c>
      <c r="J75" s="180" t="str">
        <f t="shared" si="2"/>
        <v/>
      </c>
      <c r="K75" s="180" t="str">
        <f t="shared" si="3"/>
        <v/>
      </c>
    </row>
    <row r="76" spans="5:11" ht="13.5" customHeight="1">
      <c r="E76" s="593">
        <v>36</v>
      </c>
      <c r="F76" s="595">
        <f t="shared" si="0"/>
        <v>0</v>
      </c>
      <c r="I76" s="703" t="str">
        <f t="shared" si="1"/>
        <v/>
      </c>
      <c r="J76" s="180" t="str">
        <f t="shared" si="2"/>
        <v/>
      </c>
      <c r="K76" s="180" t="str">
        <f t="shared" si="3"/>
        <v/>
      </c>
    </row>
    <row r="77" spans="5:11" ht="13.5" customHeight="1">
      <c r="E77" s="593">
        <v>37</v>
      </c>
      <c r="F77" s="595">
        <f t="shared" si="0"/>
        <v>0</v>
      </c>
      <c r="I77" s="703" t="str">
        <f t="shared" si="1"/>
        <v/>
      </c>
      <c r="J77" s="180" t="str">
        <f t="shared" si="2"/>
        <v/>
      </c>
      <c r="K77" s="180" t="str">
        <f t="shared" si="3"/>
        <v/>
      </c>
    </row>
    <row r="78" spans="5:11" ht="13.5" customHeight="1">
      <c r="E78" s="593">
        <v>38</v>
      </c>
      <c r="F78" s="595">
        <f t="shared" si="0"/>
        <v>0</v>
      </c>
      <c r="I78" s="703" t="str">
        <f t="shared" si="1"/>
        <v/>
      </c>
      <c r="J78" s="180" t="str">
        <f t="shared" si="2"/>
        <v/>
      </c>
      <c r="K78" s="180" t="str">
        <f t="shared" si="3"/>
        <v/>
      </c>
    </row>
    <row r="79" spans="5:11" ht="13.5" customHeight="1">
      <c r="E79" s="593">
        <v>39</v>
      </c>
      <c r="F79" s="595">
        <f t="shared" si="0"/>
        <v>0</v>
      </c>
      <c r="I79" s="703" t="str">
        <f t="shared" si="1"/>
        <v/>
      </c>
      <c r="J79" s="180" t="str">
        <f t="shared" si="2"/>
        <v/>
      </c>
      <c r="K79" s="180" t="str">
        <f t="shared" si="3"/>
        <v/>
      </c>
    </row>
    <row r="80" spans="5:11" ht="13.5" customHeight="1">
      <c r="E80" s="593">
        <v>40</v>
      </c>
      <c r="F80" s="595">
        <f t="shared" si="0"/>
        <v>0</v>
      </c>
      <c r="I80" s="703" t="str">
        <f t="shared" si="1"/>
        <v/>
      </c>
      <c r="J80" s="180" t="str">
        <f t="shared" si="2"/>
        <v/>
      </c>
      <c r="K80" s="180" t="str">
        <f t="shared" si="3"/>
        <v/>
      </c>
    </row>
    <row r="81" spans="5:11" ht="13.5" customHeight="1">
      <c r="E81" s="593">
        <v>41</v>
      </c>
      <c r="F81" s="595">
        <f t="shared" si="0"/>
        <v>0</v>
      </c>
      <c r="I81" s="703" t="str">
        <f t="shared" si="1"/>
        <v/>
      </c>
      <c r="J81" s="180" t="str">
        <f t="shared" si="2"/>
        <v/>
      </c>
      <c r="K81" s="180" t="str">
        <f t="shared" si="3"/>
        <v/>
      </c>
    </row>
    <row r="82" spans="5:11" ht="13.5" customHeight="1">
      <c r="E82" s="593">
        <v>42</v>
      </c>
      <c r="F82" s="595">
        <f t="shared" si="0"/>
        <v>0</v>
      </c>
      <c r="I82" s="703" t="str">
        <f t="shared" si="1"/>
        <v/>
      </c>
      <c r="J82" s="180" t="str">
        <f t="shared" si="2"/>
        <v/>
      </c>
      <c r="K82" s="180" t="str">
        <f t="shared" si="3"/>
        <v/>
      </c>
    </row>
    <row r="83" spans="5:11" ht="13.5" customHeight="1">
      <c r="E83" s="593">
        <v>43</v>
      </c>
      <c r="F83" s="595">
        <f t="shared" si="0"/>
        <v>0</v>
      </c>
      <c r="I83" s="703" t="str">
        <f t="shared" si="1"/>
        <v/>
      </c>
      <c r="J83" s="180" t="str">
        <f t="shared" si="2"/>
        <v/>
      </c>
      <c r="K83" s="180" t="str">
        <f t="shared" si="3"/>
        <v/>
      </c>
    </row>
    <row r="84" spans="5:11" ht="13.5" customHeight="1">
      <c r="E84" s="593">
        <v>44</v>
      </c>
      <c r="F84" s="595">
        <f t="shared" si="0"/>
        <v>0</v>
      </c>
      <c r="I84" s="703" t="str">
        <f t="shared" si="1"/>
        <v/>
      </c>
      <c r="J84" s="180" t="str">
        <f t="shared" si="2"/>
        <v/>
      </c>
      <c r="K84" s="180" t="str">
        <f t="shared" si="3"/>
        <v/>
      </c>
    </row>
    <row r="85" spans="5:11" ht="13.5" customHeight="1">
      <c r="E85" s="593">
        <v>45</v>
      </c>
      <c r="F85" s="595">
        <f t="shared" si="0"/>
        <v>0</v>
      </c>
      <c r="I85" s="703" t="str">
        <f t="shared" si="1"/>
        <v/>
      </c>
      <c r="J85" s="180" t="str">
        <f t="shared" si="2"/>
        <v/>
      </c>
      <c r="K85" s="180" t="str">
        <f t="shared" si="3"/>
        <v/>
      </c>
    </row>
    <row r="86" spans="5:11" ht="13.5" customHeight="1">
      <c r="E86" s="593">
        <v>46</v>
      </c>
      <c r="F86" s="595">
        <f t="shared" si="0"/>
        <v>0</v>
      </c>
      <c r="I86" s="703" t="str">
        <f t="shared" si="1"/>
        <v/>
      </c>
      <c r="J86" s="180" t="str">
        <f t="shared" si="2"/>
        <v/>
      </c>
      <c r="K86" s="180" t="str">
        <f t="shared" si="3"/>
        <v/>
      </c>
    </row>
    <row r="87" spans="5:11" ht="13.5" customHeight="1">
      <c r="E87" s="593">
        <v>47</v>
      </c>
      <c r="F87" s="595">
        <f t="shared" si="0"/>
        <v>0</v>
      </c>
      <c r="I87" s="703" t="str">
        <f t="shared" si="1"/>
        <v/>
      </c>
      <c r="J87" s="180" t="str">
        <f t="shared" si="2"/>
        <v/>
      </c>
      <c r="K87" s="180" t="str">
        <f t="shared" si="3"/>
        <v/>
      </c>
    </row>
    <row r="88" spans="5:11" ht="13.5" customHeight="1">
      <c r="E88" s="593">
        <v>48</v>
      </c>
      <c r="F88" s="595">
        <f t="shared" si="0"/>
        <v>0</v>
      </c>
      <c r="I88" s="703" t="str">
        <f t="shared" si="1"/>
        <v/>
      </c>
      <c r="J88" s="180" t="str">
        <f t="shared" si="2"/>
        <v/>
      </c>
      <c r="K88" s="180" t="str">
        <f t="shared" si="3"/>
        <v/>
      </c>
    </row>
    <row r="89" spans="5:11" ht="13.5" customHeight="1">
      <c r="E89" s="593">
        <v>49</v>
      </c>
      <c r="F89" s="595">
        <f t="shared" si="0"/>
        <v>0</v>
      </c>
      <c r="I89" s="703" t="str">
        <f t="shared" si="1"/>
        <v/>
      </c>
      <c r="J89" s="180" t="str">
        <f t="shared" si="2"/>
        <v/>
      </c>
      <c r="K89" s="180" t="str">
        <f t="shared" si="3"/>
        <v/>
      </c>
    </row>
    <row r="90" spans="5:11" ht="13.5" customHeight="1">
      <c r="E90" s="593">
        <v>50</v>
      </c>
      <c r="F90" s="595">
        <f t="shared" si="0"/>
        <v>0</v>
      </c>
      <c r="I90" s="703" t="str">
        <f t="shared" si="1"/>
        <v/>
      </c>
      <c r="J90" s="180" t="str">
        <f t="shared" si="2"/>
        <v/>
      </c>
      <c r="K90" s="180" t="str">
        <f t="shared" si="3"/>
        <v/>
      </c>
    </row>
    <row r="91" spans="5:11" ht="13.5" customHeight="1">
      <c r="E91" s="593">
        <v>51</v>
      </c>
      <c r="F91" s="595">
        <f t="shared" si="0"/>
        <v>0</v>
      </c>
      <c r="I91" s="703" t="str">
        <f t="shared" si="1"/>
        <v/>
      </c>
      <c r="J91" s="180" t="str">
        <f t="shared" si="2"/>
        <v/>
      </c>
      <c r="K91" s="180" t="str">
        <f t="shared" si="3"/>
        <v/>
      </c>
    </row>
    <row r="92" spans="5:11" ht="13.5" customHeight="1">
      <c r="E92" s="593">
        <v>52</v>
      </c>
      <c r="F92" s="595">
        <f t="shared" si="0"/>
        <v>0</v>
      </c>
      <c r="I92" s="703" t="str">
        <f t="shared" si="1"/>
        <v/>
      </c>
      <c r="J92" s="180" t="str">
        <f t="shared" si="2"/>
        <v/>
      </c>
      <c r="K92" s="180" t="str">
        <f t="shared" si="3"/>
        <v/>
      </c>
    </row>
    <row r="93" spans="5:11" ht="13.5" customHeight="1">
      <c r="E93" s="593">
        <v>53</v>
      </c>
      <c r="F93" s="595">
        <f t="shared" si="0"/>
        <v>0</v>
      </c>
      <c r="I93" s="703" t="str">
        <f t="shared" si="1"/>
        <v/>
      </c>
      <c r="J93" s="180" t="str">
        <f t="shared" si="2"/>
        <v/>
      </c>
      <c r="K93" s="180" t="str">
        <f t="shared" si="3"/>
        <v/>
      </c>
    </row>
    <row r="94" spans="5:11" ht="13.5" customHeight="1">
      <c r="E94" s="593">
        <v>54</v>
      </c>
      <c r="F94" s="595">
        <f t="shared" si="0"/>
        <v>0</v>
      </c>
      <c r="I94" s="703" t="str">
        <f t="shared" si="1"/>
        <v/>
      </c>
      <c r="J94" s="180" t="str">
        <f t="shared" si="2"/>
        <v/>
      </c>
      <c r="K94" s="180" t="str">
        <f t="shared" si="3"/>
        <v/>
      </c>
    </row>
    <row r="95" spans="5:11" ht="13.5" customHeight="1">
      <c r="E95" s="593">
        <v>55</v>
      </c>
      <c r="F95" s="595">
        <f t="shared" si="0"/>
        <v>0</v>
      </c>
      <c r="I95" s="703" t="str">
        <f t="shared" si="1"/>
        <v/>
      </c>
      <c r="J95" s="180" t="str">
        <f t="shared" si="2"/>
        <v/>
      </c>
      <c r="K95" s="180" t="str">
        <f t="shared" si="3"/>
        <v/>
      </c>
    </row>
    <row r="96" spans="5:11" ht="13.5" customHeight="1">
      <c r="E96" s="593">
        <v>56</v>
      </c>
      <c r="F96" s="595">
        <f t="shared" si="0"/>
        <v>0</v>
      </c>
      <c r="I96" s="703" t="str">
        <f t="shared" si="1"/>
        <v/>
      </c>
      <c r="J96" s="180" t="str">
        <f t="shared" si="2"/>
        <v/>
      </c>
      <c r="K96" s="180" t="str">
        <f t="shared" si="3"/>
        <v/>
      </c>
    </row>
    <row r="97" spans="5:11" ht="13.5" customHeight="1">
      <c r="E97" s="593">
        <v>57</v>
      </c>
      <c r="F97" s="595">
        <f t="shared" si="0"/>
        <v>0</v>
      </c>
      <c r="I97" s="703" t="str">
        <f t="shared" si="1"/>
        <v/>
      </c>
      <c r="J97" s="180" t="str">
        <f t="shared" si="2"/>
        <v/>
      </c>
      <c r="K97" s="180" t="str">
        <f t="shared" si="3"/>
        <v/>
      </c>
    </row>
    <row r="98" spans="5:11" ht="13.5" customHeight="1">
      <c r="E98" s="593">
        <v>58</v>
      </c>
      <c r="F98" s="595">
        <f t="shared" si="0"/>
        <v>0</v>
      </c>
      <c r="I98" s="703" t="str">
        <f t="shared" si="1"/>
        <v/>
      </c>
      <c r="J98" s="180" t="str">
        <f t="shared" si="2"/>
        <v/>
      </c>
      <c r="K98" s="180" t="str">
        <f t="shared" si="3"/>
        <v/>
      </c>
    </row>
    <row r="99" spans="5:11" ht="13.5" customHeight="1">
      <c r="E99" s="593">
        <v>59</v>
      </c>
      <c r="F99" s="595">
        <f t="shared" si="0"/>
        <v>0</v>
      </c>
      <c r="I99" s="703" t="str">
        <f t="shared" si="1"/>
        <v/>
      </c>
      <c r="J99" s="180" t="str">
        <f t="shared" si="2"/>
        <v/>
      </c>
      <c r="K99" s="180" t="str">
        <f t="shared" si="3"/>
        <v/>
      </c>
    </row>
    <row r="100" spans="5:11" ht="13.5" customHeight="1">
      <c r="E100" s="593">
        <v>60</v>
      </c>
      <c r="F100" s="595">
        <f t="shared" si="0"/>
        <v>0</v>
      </c>
      <c r="I100" s="703" t="str">
        <f t="shared" si="1"/>
        <v/>
      </c>
      <c r="J100" s="180" t="str">
        <f t="shared" si="2"/>
        <v/>
      </c>
      <c r="K100" s="180" t="str">
        <f t="shared" si="3"/>
        <v/>
      </c>
    </row>
    <row r="101" spans="5:11" ht="13.5" customHeight="1">
      <c r="E101" s="593">
        <v>61</v>
      </c>
      <c r="F101" s="595">
        <f t="shared" si="0"/>
        <v>0</v>
      </c>
      <c r="I101" s="703" t="str">
        <f t="shared" si="1"/>
        <v/>
      </c>
      <c r="J101" s="180" t="str">
        <f t="shared" si="2"/>
        <v/>
      </c>
      <c r="K101" s="180" t="str">
        <f t="shared" si="3"/>
        <v/>
      </c>
    </row>
    <row r="102" spans="5:11" ht="13.5" customHeight="1">
      <c r="E102" s="593">
        <v>62</v>
      </c>
      <c r="F102" s="595">
        <f t="shared" si="0"/>
        <v>0</v>
      </c>
      <c r="I102" s="703" t="str">
        <f t="shared" si="1"/>
        <v/>
      </c>
      <c r="J102" s="180" t="str">
        <f t="shared" si="2"/>
        <v/>
      </c>
      <c r="K102" s="180" t="str">
        <f t="shared" si="3"/>
        <v/>
      </c>
    </row>
    <row r="103" spans="5:11" ht="13.5" customHeight="1">
      <c r="E103" s="593">
        <v>63</v>
      </c>
      <c r="F103" s="595">
        <f t="shared" si="0"/>
        <v>0</v>
      </c>
      <c r="I103" s="703" t="str">
        <f t="shared" si="1"/>
        <v/>
      </c>
      <c r="J103" s="180" t="str">
        <f t="shared" si="2"/>
        <v/>
      </c>
      <c r="K103" s="180" t="str">
        <f t="shared" si="3"/>
        <v/>
      </c>
    </row>
    <row r="104" spans="5:11" ht="13.5" customHeight="1">
      <c r="E104" s="593">
        <v>64</v>
      </c>
      <c r="F104" s="595">
        <f t="shared" si="0"/>
        <v>0</v>
      </c>
      <c r="I104" s="703" t="str">
        <f t="shared" si="1"/>
        <v/>
      </c>
      <c r="J104" s="180" t="str">
        <f t="shared" si="2"/>
        <v/>
      </c>
      <c r="K104" s="180" t="str">
        <f t="shared" si="3"/>
        <v/>
      </c>
    </row>
    <row r="105" spans="5:11" ht="13.5" customHeight="1">
      <c r="E105" s="593">
        <v>65</v>
      </c>
      <c r="F105" s="595">
        <f t="shared" ref="F105:F168" si="4">LARGE(goalrank,E105)</f>
        <v>0</v>
      </c>
      <c r="I105" s="703" t="str">
        <f t="shared" ref="I105:I168" si="5">IF(OR(F105&lt;1,ROUNDDOWN(F105,0)=ROUNDDOWN(F104,0)),"",CONCATENATE(ROUNDDOWN(F105,0)," GÓL "))</f>
        <v/>
      </c>
      <c r="J105" s="180" t="str">
        <f t="shared" ref="J105:J168" si="6">IF(F105&lt;1,"",CONCATENATE(" ",VLOOKUP(F105,goalname,3,FALSE)))</f>
        <v/>
      </c>
      <c r="K105" s="180" t="str">
        <f t="shared" ref="K105:K168" si="7">IF(F105&lt;1,"",CONCATENATE(" ",VLOOKUP(F105,goalname,2,FALSE)))</f>
        <v/>
      </c>
    </row>
    <row r="106" spans="5:11" ht="13.5" customHeight="1">
      <c r="E106" s="593">
        <v>66</v>
      </c>
      <c r="F106" s="595">
        <f t="shared" si="4"/>
        <v>0</v>
      </c>
      <c r="I106" s="703" t="str">
        <f t="shared" si="5"/>
        <v/>
      </c>
      <c r="J106" s="180" t="str">
        <f t="shared" si="6"/>
        <v/>
      </c>
      <c r="K106" s="180" t="str">
        <f t="shared" si="7"/>
        <v/>
      </c>
    </row>
    <row r="107" spans="5:11" ht="13.5" customHeight="1">
      <c r="E107" s="593">
        <v>67</v>
      </c>
      <c r="F107" s="595">
        <f t="shared" si="4"/>
        <v>0</v>
      </c>
      <c r="I107" s="703" t="str">
        <f t="shared" si="5"/>
        <v/>
      </c>
      <c r="J107" s="180" t="str">
        <f t="shared" si="6"/>
        <v/>
      </c>
      <c r="K107" s="180" t="str">
        <f t="shared" si="7"/>
        <v/>
      </c>
    </row>
    <row r="108" spans="5:11" ht="13.5" customHeight="1">
      <c r="E108" s="593">
        <v>68</v>
      </c>
      <c r="F108" s="595">
        <f t="shared" si="4"/>
        <v>0</v>
      </c>
      <c r="I108" s="703" t="str">
        <f t="shared" si="5"/>
        <v/>
      </c>
      <c r="J108" s="180" t="str">
        <f t="shared" si="6"/>
        <v/>
      </c>
      <c r="K108" s="180" t="str">
        <f t="shared" si="7"/>
        <v/>
      </c>
    </row>
    <row r="109" spans="5:11" ht="13.5" customHeight="1">
      <c r="E109" s="593">
        <v>69</v>
      </c>
      <c r="F109" s="595">
        <f t="shared" si="4"/>
        <v>0</v>
      </c>
      <c r="I109" s="703" t="str">
        <f t="shared" si="5"/>
        <v/>
      </c>
      <c r="J109" s="180" t="str">
        <f t="shared" si="6"/>
        <v/>
      </c>
      <c r="K109" s="180" t="str">
        <f t="shared" si="7"/>
        <v/>
      </c>
    </row>
    <row r="110" spans="5:11" ht="13.5" customHeight="1">
      <c r="E110" s="593">
        <v>70</v>
      </c>
      <c r="F110" s="595">
        <f t="shared" si="4"/>
        <v>0</v>
      </c>
      <c r="I110" s="703" t="str">
        <f t="shared" si="5"/>
        <v/>
      </c>
      <c r="J110" s="180" t="str">
        <f t="shared" si="6"/>
        <v/>
      </c>
      <c r="K110" s="180" t="str">
        <f t="shared" si="7"/>
        <v/>
      </c>
    </row>
    <row r="111" spans="5:11" ht="13.5" customHeight="1">
      <c r="E111" s="593">
        <v>71</v>
      </c>
      <c r="F111" s="595">
        <f t="shared" si="4"/>
        <v>0</v>
      </c>
      <c r="I111" s="703" t="str">
        <f t="shared" si="5"/>
        <v/>
      </c>
      <c r="J111" s="180" t="str">
        <f t="shared" si="6"/>
        <v/>
      </c>
      <c r="K111" s="180" t="str">
        <f t="shared" si="7"/>
        <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mx6LZyiwdK0AkRoGx16PmSm/bjeusdblTZsyw5DaBUmuXIf68sYbd8yFRQrIBtKveBulmu/Fkfr90sa/JVMg==" saltValue="+kBQsX4YmUWxrqSjSmn0zg=="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zoomScaleSheetLayoutView="4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O6VK61unxnee6kgDU0P09wZN3o33Xg5eLyHQp1K5b3ubkmfO02PtiMwu7IWZPijkGfeBgVxvSw/h2J3VMWPrfw==" saltValue="xMLwyf9uviBW6uESQp+9pQ=="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41" max="20" man="1"/>
    <brk id="243" max="20" man="1"/>
    <brk id="358"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6">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482</v>
      </c>
      <c r="H42" s="730"/>
      <c r="I42" s="730"/>
    </row>
    <row r="43" spans="2:9" ht="15.75" customHeight="1">
      <c r="B43" s="730"/>
      <c r="C43" s="909" t="s">
        <v>476</v>
      </c>
      <c r="D43" s="754" t="s">
        <v>469</v>
      </c>
      <c r="E43" s="910" t="s">
        <v>478</v>
      </c>
      <c r="F43" s="755" t="s">
        <v>480</v>
      </c>
      <c r="G43" s="756" t="s">
        <v>483</v>
      </c>
      <c r="H43" s="730"/>
      <c r="I43" s="730"/>
    </row>
    <row r="44" spans="2:9" ht="15.75" customHeight="1">
      <c r="B44" s="730"/>
      <c r="C44" s="909" t="s">
        <v>477</v>
      </c>
      <c r="D44" s="757"/>
      <c r="E44" s="872"/>
      <c r="F44" s="758"/>
      <c r="G44" s="759"/>
      <c r="H44" s="730"/>
      <c r="I44" s="730"/>
    </row>
    <row r="45" spans="2:9" ht="15.75" customHeight="1">
      <c r="B45" s="730"/>
      <c r="C45" s="909" t="s">
        <v>456</v>
      </c>
      <c r="D45" s="754" t="s">
        <v>472</v>
      </c>
      <c r="E45" s="871" t="s">
        <v>479</v>
      </c>
      <c r="F45" s="755" t="s">
        <v>481</v>
      </c>
      <c r="G45" s="756" t="s">
        <v>484</v>
      </c>
      <c r="H45" s="730"/>
      <c r="I45" s="730"/>
    </row>
    <row r="46" spans="2:9" ht="15.75" customHeight="1">
      <c r="B46" s="730"/>
      <c r="C46" s="909" t="s">
        <v>20</v>
      </c>
      <c r="D46" s="757" t="s">
        <v>453</v>
      </c>
      <c r="E46" s="872" t="s">
        <v>457</v>
      </c>
      <c r="F46" s="758" t="s">
        <v>25</v>
      </c>
      <c r="G46" s="756" t="s">
        <v>485</v>
      </c>
      <c r="H46" s="730"/>
      <c r="I46" s="730"/>
    </row>
    <row r="47" spans="2:9" ht="15.75" customHeight="1">
      <c r="B47" s="730"/>
      <c r="C47" s="909"/>
      <c r="D47" s="925" t="s">
        <v>464</v>
      </c>
      <c r="E47" s="926" t="s">
        <v>465</v>
      </c>
      <c r="F47" s="927" t="s">
        <v>489</v>
      </c>
      <c r="G47" s="759"/>
      <c r="H47" s="730"/>
      <c r="I47" s="730"/>
    </row>
    <row r="48" spans="2:9" ht="15.75" customHeight="1">
      <c r="B48" s="730"/>
      <c r="C48" s="909" t="s">
        <v>406</v>
      </c>
      <c r="D48" s="757" t="s">
        <v>0</v>
      </c>
      <c r="E48" s="911" t="s">
        <v>458</v>
      </c>
      <c r="F48" s="758" t="s">
        <v>1</v>
      </c>
      <c r="G48" s="759" t="s">
        <v>486</v>
      </c>
      <c r="H48" s="730"/>
      <c r="I48" s="730"/>
    </row>
    <row r="49" spans="2:9" ht="15.75" customHeight="1">
      <c r="B49" s="730"/>
      <c r="C49" s="909" t="s">
        <v>454</v>
      </c>
      <c r="D49" s="757" t="s">
        <v>466</v>
      </c>
      <c r="E49" s="872" t="s">
        <v>467</v>
      </c>
      <c r="F49" s="758" t="s">
        <v>468</v>
      </c>
      <c r="G49" s="756" t="s">
        <v>488</v>
      </c>
      <c r="H49" s="730"/>
      <c r="I49" s="730"/>
    </row>
    <row r="50" spans="2:9" ht="15.75" customHeight="1">
      <c r="B50" s="730"/>
      <c r="C50" s="909"/>
      <c r="D50" s="925" t="s">
        <v>459</v>
      </c>
      <c r="E50" s="926" t="s">
        <v>460</v>
      </c>
      <c r="F50" s="927" t="s">
        <v>461</v>
      </c>
      <c r="G50" s="756"/>
      <c r="H50" s="730"/>
      <c r="I50" s="730"/>
    </row>
    <row r="51" spans="2:9" ht="15.75" customHeight="1">
      <c r="B51" s="730"/>
      <c r="C51" s="909" t="s">
        <v>407</v>
      </c>
      <c r="D51" s="754" t="s">
        <v>434</v>
      </c>
      <c r="E51" s="871" t="s">
        <v>2</v>
      </c>
      <c r="F51" s="755" t="s">
        <v>26</v>
      </c>
      <c r="G51" s="756" t="s">
        <v>487</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874" t="s">
        <v>19</v>
      </c>
      <c r="F61" s="875" t="s">
        <v>24</v>
      </c>
      <c r="G61" s="874" t="s">
        <v>27</v>
      </c>
      <c r="H61" s="730"/>
      <c r="I61" s="730"/>
    </row>
    <row r="62" spans="2:9" ht="15" customHeight="1">
      <c r="B62" s="730"/>
      <c r="C62" s="737"/>
      <c r="D62" s="876" t="s">
        <v>28</v>
      </c>
      <c r="E62" s="877" t="s">
        <v>462</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RNn2DEQa0D1U5OmV+oAXSTHeEexpzP3askGhVtGR5Uo25tgjsEEiecqFnD7T8vm2aPfmeR85aeNbxxQPUpkr8w==" saltValue="EUeh7+DE0l7yN+SvDLS/xQ=="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0.399999999999999">
      <c r="C43" s="719" t="s">
        <v>363</v>
      </c>
      <c r="D43" s="586" t="s">
        <v>436</v>
      </c>
    </row>
    <row r="44" spans="2:6">
      <c r="C44" s="719"/>
    </row>
    <row r="45" spans="2:6">
      <c r="C45" s="719" t="s">
        <v>392</v>
      </c>
      <c r="D45" s="586" t="s">
        <v>393</v>
      </c>
    </row>
    <row r="46" spans="2:6">
      <c r="C46" s="719"/>
    </row>
    <row r="47" spans="2:6" ht="30.6">
      <c r="C47" s="719" t="s">
        <v>364</v>
      </c>
      <c r="D47" s="586" t="s">
        <v>8</v>
      </c>
    </row>
    <row r="48" spans="2:6">
      <c r="C48" s="719"/>
    </row>
    <row r="49" spans="3:4" ht="20.399999999999999">
      <c r="C49" s="719" t="s">
        <v>365</v>
      </c>
      <c r="D49" s="586" t="s">
        <v>81</v>
      </c>
    </row>
    <row r="50" spans="3:4">
      <c r="C50" s="719"/>
    </row>
    <row r="51" spans="3:4" ht="20.399999999999999">
      <c r="C51" s="719" t="s">
        <v>366</v>
      </c>
      <c r="D51" s="586" t="s">
        <v>277</v>
      </c>
    </row>
    <row r="52" spans="3:4">
      <c r="C52" s="719"/>
    </row>
    <row r="53" spans="3:4" ht="20.399999999999999">
      <c r="C53" s="719" t="s">
        <v>10</v>
      </c>
      <c r="D53" s="586" t="s">
        <v>11</v>
      </c>
    </row>
    <row r="54" spans="3:4">
      <c r="C54" s="719"/>
    </row>
    <row r="55" spans="3:4" ht="20.399999999999999">
      <c r="C55" s="719" t="s">
        <v>394</v>
      </c>
      <c r="D55" s="586" t="s">
        <v>438</v>
      </c>
    </row>
    <row r="56" spans="3:4">
      <c r="C56" s="719"/>
      <c r="D56" s="586" t="s">
        <v>439</v>
      </c>
    </row>
    <row r="57" spans="3:4">
      <c r="C57" s="719"/>
    </row>
    <row r="58" spans="3:4">
      <c r="C58" s="719" t="s">
        <v>217</v>
      </c>
      <c r="D58" s="586" t="s">
        <v>399</v>
      </c>
    </row>
    <row r="59" spans="3:4">
      <c r="C59" s="719"/>
    </row>
    <row r="60" spans="3:4" ht="20.399999999999999">
      <c r="C60" s="719" t="s">
        <v>12</v>
      </c>
      <c r="D60" s="586" t="s">
        <v>358</v>
      </c>
    </row>
    <row r="61" spans="3:4">
      <c r="C61" s="719"/>
    </row>
    <row r="62" spans="3:4" ht="20.399999999999999">
      <c r="C62" s="719" t="s">
        <v>395</v>
      </c>
      <c r="D62" s="586" t="s">
        <v>359</v>
      </c>
    </row>
    <row r="63" spans="3:4">
      <c r="C63" s="719"/>
    </row>
    <row r="64" spans="3:4" ht="24">
      <c r="C64" s="719" t="s">
        <v>376</v>
      </c>
      <c r="D64" s="586" t="s">
        <v>440</v>
      </c>
    </row>
    <row r="65" spans="3:4" ht="20.399999999999999">
      <c r="C65" s="719"/>
      <c r="D65" s="586" t="s">
        <v>360</v>
      </c>
    </row>
    <row r="66" spans="3:4">
      <c r="C66" s="719"/>
    </row>
    <row r="67" spans="3:4" ht="20.399999999999999">
      <c r="C67" s="719" t="s">
        <v>396</v>
      </c>
      <c r="D67" s="586" t="s">
        <v>441</v>
      </c>
    </row>
    <row r="68" spans="3:4" ht="20.399999999999999">
      <c r="C68" s="719"/>
      <c r="D68" s="586" t="s">
        <v>452</v>
      </c>
    </row>
    <row r="69" spans="3:4">
      <c r="C69" s="719"/>
    </row>
    <row r="70" spans="3:4">
      <c r="C70" s="719" t="s">
        <v>397</v>
      </c>
      <c r="D70" s="586" t="s">
        <v>398</v>
      </c>
    </row>
    <row r="71" spans="3:4">
      <c r="C71" s="719"/>
    </row>
    <row r="72" spans="3:4" ht="20.399999999999999">
      <c r="C72" s="719" t="s">
        <v>13</v>
      </c>
      <c r="D72" s="586" t="s">
        <v>14</v>
      </c>
    </row>
    <row r="73" spans="3:4">
      <c r="C73" s="719"/>
    </row>
    <row r="74" spans="3:4" ht="30.6">
      <c r="C74" s="719" t="s">
        <v>15</v>
      </c>
      <c r="D74" s="586" t="s">
        <v>18</v>
      </c>
    </row>
    <row r="75" spans="3:4">
      <c r="C75" s="719"/>
      <c r="D75" s="586" t="s">
        <v>16</v>
      </c>
    </row>
    <row r="76" spans="3:4" ht="40.799999999999997">
      <c r="C76" s="719"/>
      <c r="D76" s="586" t="s">
        <v>17</v>
      </c>
    </row>
    <row r="77" spans="3:4">
      <c r="C77" s="719"/>
    </row>
    <row r="78" spans="3:4" ht="20.399999999999999">
      <c r="C78" s="719" t="s">
        <v>442</v>
      </c>
      <c r="D78" s="586" t="s">
        <v>447</v>
      </c>
    </row>
    <row r="79" spans="3:4" ht="20.399999999999999">
      <c r="C79" s="719"/>
      <c r="D79" s="586" t="s">
        <v>443</v>
      </c>
    </row>
    <row r="80" spans="3:4">
      <c r="C80" s="719"/>
    </row>
    <row r="81" spans="3:4" ht="30.6">
      <c r="C81" s="719" t="s">
        <v>444</v>
      </c>
      <c r="D81" s="586" t="s">
        <v>445</v>
      </c>
    </row>
    <row r="82" spans="3:4">
      <c r="C82" s="719"/>
    </row>
    <row r="83" spans="3:4">
      <c r="C83" s="719" t="s">
        <v>422</v>
      </c>
      <c r="D83" s="586" t="s">
        <v>446</v>
      </c>
    </row>
    <row r="84" spans="3:4">
      <c r="C84" s="719"/>
    </row>
    <row r="85" spans="3:4" ht="40.799999999999997">
      <c r="C85" s="719" t="s">
        <v>40</v>
      </c>
      <c r="D85" s="586" t="s">
        <v>41</v>
      </c>
    </row>
    <row r="86" spans="3:4">
      <c r="C86" s="720"/>
    </row>
    <row r="87" spans="3:4" ht="30.6">
      <c r="C87" s="719" t="s">
        <v>42</v>
      </c>
      <c r="D87" s="586" t="s">
        <v>43</v>
      </c>
    </row>
    <row r="88" spans="3:4">
      <c r="C88" s="720"/>
    </row>
    <row r="89" spans="3:4" ht="20.399999999999999">
      <c r="C89" s="719" t="s">
        <v>44</v>
      </c>
      <c r="D89" s="586" t="s">
        <v>45</v>
      </c>
    </row>
    <row r="90" spans="3:4">
      <c r="C90" s="720"/>
    </row>
    <row r="91" spans="3:4" ht="24">
      <c r="C91" s="719" t="s">
        <v>46</v>
      </c>
      <c r="D91" s="586" t="s">
        <v>5</v>
      </c>
    </row>
    <row r="92" spans="3:4">
      <c r="C92" s="720"/>
    </row>
    <row r="93" spans="3:4" ht="30.6">
      <c r="C93" s="719" t="s">
        <v>47</v>
      </c>
      <c r="D93" s="586" t="s">
        <v>448</v>
      </c>
    </row>
    <row r="94" spans="3:4">
      <c r="C94" s="720"/>
    </row>
    <row r="95" spans="3:4" ht="20.399999999999999">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463</v>
      </c>
    </row>
    <row r="101" spans="3:4">
      <c r="C101" s="719"/>
    </row>
    <row r="102" spans="3:4">
      <c r="C102" s="719" t="s">
        <v>51</v>
      </c>
      <c r="D102" s="586" t="s">
        <v>451</v>
      </c>
    </row>
    <row r="103" spans="3:4">
      <c r="C103" s="719"/>
      <c r="D103" s="588" t="s">
        <v>52</v>
      </c>
    </row>
    <row r="104" spans="3:4">
      <c r="C104" s="719"/>
    </row>
  </sheetData>
  <sheetProtection algorithmName="SHA-512" hashValue="1AlNRBcNvBjI4CNqXDnFh0p10A9cK46jK1RUP++TgfAZtqDB155UZLj6sx2Tm+NpRC3XkJyO6cMTXQ0mSIwNeA==" saltValue="0Q6F5T6eFLNvP41AbvgbJ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09375" defaultRowHeight="13.2"/>
  <cols>
    <col min="1" max="1" width="9.109375" style="934"/>
    <col min="2" max="2" width="9.109375" style="937"/>
    <col min="3" max="3" width="9.109375" style="935"/>
    <col min="4" max="6" width="9.109375" style="937"/>
    <col min="7" max="16384" width="9.109375" style="777"/>
  </cols>
  <sheetData>
    <row r="1" spans="1:6">
      <c r="A1" s="934" t="s">
        <v>455</v>
      </c>
      <c r="B1" s="934"/>
      <c r="C1" s="935">
        <v>45371</v>
      </c>
      <c r="D1" s="936" t="s">
        <v>408</v>
      </c>
      <c r="E1" s="937">
        <v>1</v>
      </c>
      <c r="F1" s="937">
        <v>23</v>
      </c>
    </row>
    <row r="2" spans="1:6">
      <c r="A2" s="934" t="s">
        <v>475</v>
      </c>
      <c r="B2" s="934"/>
      <c r="C2" s="935">
        <v>45378</v>
      </c>
      <c r="D2" s="936" t="s">
        <v>409</v>
      </c>
      <c r="E2" s="937">
        <f>E1+1</f>
        <v>2</v>
      </c>
      <c r="F2" s="937">
        <f>F1+1</f>
        <v>24</v>
      </c>
    </row>
    <row r="3" spans="1:6">
      <c r="A3" s="934" t="s">
        <v>473</v>
      </c>
      <c r="B3" s="934"/>
      <c r="C3" s="935">
        <v>45385</v>
      </c>
      <c r="D3" s="936" t="s">
        <v>410</v>
      </c>
      <c r="E3" s="937">
        <f t="shared" ref="E3:E21" si="0">E2+1</f>
        <v>3</v>
      </c>
      <c r="F3" s="937">
        <f>F2+1</f>
        <v>25</v>
      </c>
    </row>
    <row r="4" spans="1:6">
      <c r="A4" s="934" t="s">
        <v>474</v>
      </c>
      <c r="B4" s="934"/>
      <c r="C4" s="935">
        <v>45392</v>
      </c>
      <c r="D4" s="936" t="s">
        <v>411</v>
      </c>
      <c r="E4" s="937">
        <f t="shared" si="0"/>
        <v>4</v>
      </c>
      <c r="F4" s="937">
        <f>F3+1</f>
        <v>26</v>
      </c>
    </row>
    <row r="5" spans="1:6">
      <c r="A5" s="934" t="s">
        <v>20</v>
      </c>
      <c r="B5" s="934"/>
      <c r="C5" s="935">
        <v>45399</v>
      </c>
      <c r="D5" s="936" t="s">
        <v>412</v>
      </c>
      <c r="E5" s="937">
        <f t="shared" si="0"/>
        <v>5</v>
      </c>
      <c r="F5" s="937">
        <f>F4+1</f>
        <v>27</v>
      </c>
    </row>
    <row r="6" spans="1:6">
      <c r="A6" s="934" t="s">
        <v>454</v>
      </c>
      <c r="B6" s="934"/>
      <c r="C6" s="935">
        <v>45406</v>
      </c>
      <c r="D6" s="936" t="s">
        <v>413</v>
      </c>
      <c r="E6" s="937">
        <f t="shared" si="0"/>
        <v>6</v>
      </c>
    </row>
    <row r="7" spans="1:6">
      <c r="A7" s="934" t="s">
        <v>406</v>
      </c>
      <c r="B7" s="934"/>
      <c r="C7" s="935">
        <v>45420</v>
      </c>
      <c r="E7" s="937">
        <f t="shared" si="0"/>
        <v>7</v>
      </c>
    </row>
    <row r="8" spans="1:6">
      <c r="A8" s="934" t="s">
        <v>407</v>
      </c>
      <c r="B8" s="934"/>
      <c r="C8" s="935">
        <v>45427</v>
      </c>
      <c r="E8" s="937">
        <f t="shared" si="0"/>
        <v>8</v>
      </c>
    </row>
    <row r="9" spans="1:6">
      <c r="B9" s="934"/>
      <c r="C9" s="935">
        <v>45434</v>
      </c>
      <c r="E9" s="937">
        <f t="shared" si="0"/>
        <v>9</v>
      </c>
    </row>
    <row r="10" spans="1:6">
      <c r="B10" s="934"/>
      <c r="C10" s="935">
        <v>45441</v>
      </c>
      <c r="E10" s="937">
        <f t="shared" si="0"/>
        <v>10</v>
      </c>
    </row>
    <row r="11" spans="1:6">
      <c r="A11" s="936"/>
      <c r="B11" s="934"/>
      <c r="C11" s="935">
        <v>45448</v>
      </c>
      <c r="E11" s="937">
        <f t="shared" si="0"/>
        <v>11</v>
      </c>
    </row>
    <row r="12" spans="1:6">
      <c r="A12" s="936"/>
      <c r="B12" s="934"/>
      <c r="C12" s="935">
        <v>45455</v>
      </c>
      <c r="E12" s="937">
        <f t="shared" si="0"/>
        <v>12</v>
      </c>
    </row>
    <row r="13" spans="1:6">
      <c r="A13" s="936"/>
      <c r="B13" s="934"/>
      <c r="C13" s="935">
        <v>45462</v>
      </c>
      <c r="E13" s="937">
        <f t="shared" si="0"/>
        <v>13</v>
      </c>
    </row>
    <row r="14" spans="1:6">
      <c r="A14" s="936"/>
      <c r="B14" s="934"/>
      <c r="C14" s="935">
        <v>45539</v>
      </c>
      <c r="E14" s="937">
        <f t="shared" si="0"/>
        <v>14</v>
      </c>
    </row>
    <row r="15" spans="1:6">
      <c r="A15" s="936"/>
      <c r="C15" s="935">
        <v>45546</v>
      </c>
      <c r="E15" s="937">
        <f t="shared" si="0"/>
        <v>15</v>
      </c>
    </row>
    <row r="16" spans="1:6">
      <c r="A16" s="936"/>
      <c r="C16" s="935">
        <v>45553</v>
      </c>
      <c r="E16" s="937">
        <f t="shared" si="0"/>
        <v>16</v>
      </c>
    </row>
    <row r="17" spans="1:5">
      <c r="A17" s="936"/>
      <c r="C17" s="935">
        <v>45560</v>
      </c>
      <c r="E17" s="937">
        <f t="shared" si="0"/>
        <v>17</v>
      </c>
    </row>
    <row r="18" spans="1:5">
      <c r="A18" s="936"/>
      <c r="C18" s="935">
        <v>45567</v>
      </c>
      <c r="E18" s="937">
        <f t="shared" si="0"/>
        <v>18</v>
      </c>
    </row>
    <row r="19" spans="1:5">
      <c r="C19" s="935">
        <v>45574</v>
      </c>
      <c r="E19" s="937">
        <f t="shared" si="0"/>
        <v>19</v>
      </c>
    </row>
    <row r="20" spans="1:5">
      <c r="C20" s="935">
        <v>45581</v>
      </c>
      <c r="E20" s="937">
        <f t="shared" si="0"/>
        <v>20</v>
      </c>
    </row>
    <row r="21" spans="1:5">
      <c r="C21" s="935">
        <v>45595</v>
      </c>
      <c r="E21" s="937">
        <f t="shared" si="0"/>
        <v>21</v>
      </c>
    </row>
    <row r="22" spans="1:5">
      <c r="C22" s="937"/>
      <c r="E22" s="937">
        <v>22</v>
      </c>
    </row>
    <row r="23" spans="1:5">
      <c r="C23" s="937"/>
      <c r="E23" s="937">
        <v>23</v>
      </c>
    </row>
    <row r="24" spans="1:5">
      <c r="C24" s="937"/>
      <c r="E24" s="937">
        <v>24</v>
      </c>
    </row>
    <row r="25" spans="1:5">
      <c r="C25" s="937"/>
      <c r="E25" s="937">
        <v>25</v>
      </c>
    </row>
    <row r="26" spans="1:5">
      <c r="C26" s="937"/>
      <c r="E26" s="937">
        <v>26</v>
      </c>
    </row>
    <row r="27" spans="1:5">
      <c r="C27" s="937"/>
      <c r="E27" s="937">
        <v>27</v>
      </c>
    </row>
    <row r="28" spans="1:5">
      <c r="C28" s="937"/>
    </row>
    <row r="29" spans="1:5">
      <c r="C29" s="937"/>
    </row>
    <row r="30" spans="1:5">
      <c r="C30" s="937"/>
    </row>
    <row r="31" spans="1:5">
      <c r="C31" s="937"/>
    </row>
    <row r="32" spans="1:5">
      <c r="C32" s="937"/>
    </row>
    <row r="33" spans="3:3">
      <c r="C33" s="937"/>
    </row>
  </sheetData>
  <sheetProtection algorithmName="SHA-512" hashValue="hMvWTfXcW878S4PfW8BxzfvO5c8F0w6iNl6W9fXm8p003Zt60r8hhL4vLGemHSIR/Y8ti7d0d9YeWnqG2i3wgw==" saltValue="TKNtH8ylxVgSL2Uj6VIXL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2024-03-15T11:24:16Z</cp:lastPrinted>
  <dcterms:created xsi:type="dcterms:W3CDTF">2003-04-14T11:42:12Z</dcterms:created>
  <dcterms:modified xsi:type="dcterms:W3CDTF">2024-03-28T11:26:20Z</dcterms:modified>
</cp:coreProperties>
</file>